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Kärkilyönnit" sheetId="7" r:id="rId4"/>
  </sheets>
  <calcPr calcId="145621"/>
</workbook>
</file>

<file path=xl/calcChain.xml><?xml version="1.0" encoding="utf-8"?>
<calcChain xmlns="http://schemas.openxmlformats.org/spreadsheetml/2006/main">
  <c r="S35" i="7" l="1"/>
  <c r="S41" i="7" s="1"/>
  <c r="R35" i="7"/>
  <c r="R41" i="7" s="1"/>
  <c r="P35" i="7"/>
  <c r="P41" i="7" s="1"/>
  <c r="O35" i="7"/>
  <c r="O41" i="7" s="1"/>
  <c r="M35" i="7"/>
  <c r="M41" i="7" s="1"/>
  <c r="L35" i="7"/>
  <c r="L41" i="7" s="1"/>
  <c r="J35" i="7"/>
  <c r="J41" i="7" s="1"/>
  <c r="I35" i="7"/>
  <c r="I41" i="7" s="1"/>
  <c r="G35" i="7"/>
  <c r="G41" i="7" s="1"/>
  <c r="F35" i="7"/>
  <c r="F41" i="7" s="1"/>
  <c r="E35" i="7"/>
  <c r="E41" i="7" s="1"/>
  <c r="S17" i="7"/>
  <c r="S40" i="7" s="1"/>
  <c r="R17" i="7"/>
  <c r="R40" i="7" s="1"/>
  <c r="P17" i="7"/>
  <c r="P40" i="7" s="1"/>
  <c r="O17" i="7"/>
  <c r="O40" i="7" s="1"/>
  <c r="M17" i="7"/>
  <c r="M40" i="7" s="1"/>
  <c r="L17" i="7"/>
  <c r="L40" i="7" s="1"/>
  <c r="J17" i="7"/>
  <c r="J40" i="7" s="1"/>
  <c r="I17" i="7"/>
  <c r="I40" i="7" s="1"/>
  <c r="G17" i="7"/>
  <c r="G40" i="7" s="1"/>
  <c r="F17" i="7"/>
  <c r="F40" i="7" s="1"/>
  <c r="E17" i="7"/>
  <c r="E40" i="7" s="1"/>
  <c r="N17" i="7" l="1"/>
  <c r="N40" i="7" s="1"/>
  <c r="H17" i="7"/>
  <c r="H40" i="7" s="1"/>
  <c r="T17" i="7"/>
  <c r="T40" i="7" s="1"/>
  <c r="H35" i="7"/>
  <c r="H41" i="7" s="1"/>
  <c r="N35" i="7"/>
  <c r="N41" i="7" s="1"/>
  <c r="T35" i="7"/>
  <c r="T41" i="7" s="1"/>
  <c r="K17" i="7"/>
  <c r="K40" i="7" s="1"/>
  <c r="Q17" i="7"/>
  <c r="Q40" i="7" s="1"/>
  <c r="K35" i="7"/>
  <c r="K41" i="7" s="1"/>
  <c r="Q35" i="7"/>
  <c r="Q41" i="7" s="1"/>
  <c r="K81" i="1"/>
  <c r="J81" i="1"/>
  <c r="I81" i="1"/>
  <c r="H81" i="1"/>
  <c r="K80" i="1"/>
  <c r="J80" i="1"/>
  <c r="I80" i="1"/>
  <c r="H80" i="1"/>
  <c r="AN42" i="1" l="1"/>
  <c r="K53" i="1"/>
  <c r="H53" i="1"/>
  <c r="E25" i="1" l="1"/>
  <c r="AG26" i="1"/>
  <c r="AN41" i="1" l="1"/>
  <c r="AH44" i="1" l="1"/>
  <c r="AH55" i="1" l="1"/>
  <c r="AH52" i="1"/>
  <c r="AH73" i="1" l="1"/>
  <c r="K79" i="1"/>
  <c r="J79" i="1"/>
  <c r="I79" i="1"/>
  <c r="H79" i="1"/>
  <c r="K78" i="1"/>
  <c r="J78" i="1"/>
  <c r="I78" i="1"/>
  <c r="H78" i="1"/>
  <c r="K49" i="1"/>
  <c r="J49" i="1"/>
  <c r="I49" i="1"/>
  <c r="H49" i="1"/>
  <c r="K48" i="1"/>
  <c r="J48" i="1"/>
  <c r="I48" i="1"/>
  <c r="H48" i="1"/>
  <c r="K52" i="1"/>
  <c r="J52" i="1"/>
  <c r="I52" i="1"/>
  <c r="H52" i="1"/>
  <c r="K51" i="1"/>
  <c r="J51" i="1"/>
  <c r="I51" i="1"/>
  <c r="H51" i="1"/>
  <c r="K50" i="1"/>
  <c r="J50" i="1"/>
  <c r="I50" i="1"/>
  <c r="H50" i="1"/>
  <c r="K77" i="1" l="1"/>
  <c r="J77" i="1"/>
  <c r="I77" i="1"/>
  <c r="H77" i="1"/>
  <c r="K76" i="1"/>
  <c r="J76" i="1"/>
  <c r="I76" i="1"/>
  <c r="H76" i="1"/>
  <c r="K69" i="1" l="1"/>
  <c r="J69" i="1"/>
  <c r="I69" i="1"/>
  <c r="H69" i="1"/>
  <c r="K71" i="1"/>
  <c r="J71" i="1"/>
  <c r="I71" i="1"/>
  <c r="H71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H40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AA21" i="1" l="1"/>
  <c r="AA20" i="1"/>
  <c r="AA19" i="1"/>
  <c r="AA18" i="1"/>
  <c r="AA17" i="1"/>
  <c r="AA16" i="1"/>
  <c r="AA15" i="1"/>
  <c r="AA13" i="1"/>
  <c r="AA10" i="1"/>
  <c r="AA25" i="1" l="1"/>
  <c r="K10" i="6"/>
  <c r="K9" i="6"/>
  <c r="K7" i="6"/>
  <c r="K6" i="6"/>
  <c r="K4" i="6"/>
  <c r="O14" i="6"/>
  <c r="N14" i="6"/>
  <c r="M14" i="6"/>
  <c r="L14" i="6"/>
  <c r="K14" i="6"/>
  <c r="AS11" i="6"/>
  <c r="AQ11" i="6"/>
  <c r="AP11" i="6"/>
  <c r="AO11" i="6"/>
  <c r="AN11" i="6"/>
  <c r="AM11" i="6"/>
  <c r="AG11" i="6"/>
  <c r="AE11" i="6"/>
  <c r="AD11" i="6"/>
  <c r="AC11" i="6"/>
  <c r="AB11" i="6"/>
  <c r="F16" i="6" s="1"/>
  <c r="AA11" i="6"/>
  <c r="W11" i="6"/>
  <c r="V11" i="6" s="1"/>
  <c r="U11" i="6"/>
  <c r="T11" i="6"/>
  <c r="S11" i="6"/>
  <c r="R11" i="6"/>
  <c r="Q11" i="6"/>
  <c r="I11" i="6"/>
  <c r="I15" i="6" s="1"/>
  <c r="H11" i="6"/>
  <c r="G11" i="6"/>
  <c r="F11" i="6"/>
  <c r="E11" i="6"/>
  <c r="E15" i="6" s="1"/>
  <c r="H16" i="6" l="1"/>
  <c r="F15" i="6"/>
  <c r="F17" i="6" s="1"/>
  <c r="H15" i="6"/>
  <c r="H17" i="6" s="1"/>
  <c r="G15" i="6"/>
  <c r="AF11" i="6"/>
  <c r="K16" i="6"/>
  <c r="M16" i="6"/>
  <c r="E16" i="6"/>
  <c r="E17" i="6" s="1"/>
  <c r="G16" i="6"/>
  <c r="L16" i="6" s="1"/>
  <c r="K11" i="6"/>
  <c r="K15" i="6" s="1"/>
  <c r="O15" i="6"/>
  <c r="L15" i="6"/>
  <c r="I17" i="6"/>
  <c r="G17" i="6"/>
  <c r="I16" i="6"/>
  <c r="F25" i="1"/>
  <c r="G25" i="1"/>
  <c r="G30" i="1" s="1"/>
  <c r="H25" i="1"/>
  <c r="I25" i="1"/>
  <c r="I30" i="1" s="1"/>
  <c r="E30" i="1"/>
  <c r="AL25" i="1"/>
  <c r="AM25" i="1"/>
  <c r="AN25" i="1"/>
  <c r="AO25" i="1"/>
  <c r="AP25" i="1"/>
  <c r="AQ25" i="1"/>
  <c r="Y25" i="1"/>
  <c r="I31" i="1" s="1"/>
  <c r="N31" i="1" s="1"/>
  <c r="Z25" i="1" s="1"/>
  <c r="X25" i="1"/>
  <c r="H31" i="1" s="1"/>
  <c r="W25" i="1"/>
  <c r="G31" i="1" s="1"/>
  <c r="V25" i="1"/>
  <c r="U25" i="1"/>
  <c r="E31" i="1" s="1"/>
  <c r="M25" i="1"/>
  <c r="L25" i="1"/>
  <c r="K25" i="1"/>
  <c r="J25" i="1"/>
  <c r="O16" i="1"/>
  <c r="O15" i="1"/>
  <c r="O14" i="1"/>
  <c r="O13" i="1"/>
  <c r="O10" i="1"/>
  <c r="O25" i="1"/>
  <c r="F31" i="1"/>
  <c r="H30" i="1"/>
  <c r="F30" i="1"/>
  <c r="J53" i="1" l="1"/>
  <c r="I53" i="1"/>
  <c r="N25" i="1"/>
  <c r="N30" i="1" s="1"/>
  <c r="G33" i="1"/>
  <c r="F33" i="1"/>
  <c r="H33" i="1"/>
  <c r="I33" i="1"/>
  <c r="O30" i="1"/>
  <c r="O33" i="1" s="1"/>
  <c r="D27" i="1"/>
  <c r="N16" i="6"/>
  <c r="N15" i="6"/>
  <c r="M15" i="6"/>
  <c r="M17" i="6"/>
  <c r="N17" i="6"/>
  <c r="J11" i="6"/>
  <c r="J15" i="6"/>
  <c r="K17" i="6"/>
  <c r="J17" i="6" s="1"/>
  <c r="L17" i="6"/>
  <c r="O17" i="6"/>
  <c r="J16" i="6"/>
  <c r="O16" i="6"/>
  <c r="K31" i="1"/>
  <c r="L31" i="1"/>
  <c r="M31" i="1"/>
  <c r="E33" i="1"/>
  <c r="L30" i="1"/>
  <c r="M30" i="1"/>
  <c r="K30" i="1"/>
  <c r="N33" i="1" l="1"/>
  <c r="L33" i="1"/>
  <c r="K33" i="1"/>
  <c r="M33" i="1"/>
</calcChain>
</file>

<file path=xl/sharedStrings.xml><?xml version="1.0" encoding="utf-8"?>
<sst xmlns="http://schemas.openxmlformats.org/spreadsheetml/2006/main" count="948" uniqueCount="409">
  <si>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</si>
  <si>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</si>
  <si>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</si>
  <si>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</si>
  <si>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</si>
  <si>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</si>
  <si>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</si>
  <si>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</si>
  <si>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</si>
  <si>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</si>
  <si>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</si>
  <si>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</si>
  <si>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</si>
  <si>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</si>
  <si>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</si>
  <si>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</si>
  <si>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</si>
  <si>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</si>
  <si>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</si>
  <si>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</si>
  <si>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</si>
  <si>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</si>
  <si>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</si>
  <si>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</si>
  <si>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</si>
  <si>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</si>
  <si>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</si>
  <si>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</si>
  <si>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</si>
  <si>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</si>
  <si>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</si>
  <si>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</si>
  <si>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</si>
  <si>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</si>
  <si>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</si>
  <si>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</si>
  <si>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</si>
  <si>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</si>
  <si>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</si>
  <si>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</si>
  <si>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</si>
  <si>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</si>
  <si>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</si>
  <si>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</si>
  <si>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</si>
  <si>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</si>
  <si>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</si>
  <si>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</si>
  <si>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</si>
  <si>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</si>
  <si>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</si>
  <si>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</si>
  <si>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</si>
  <si>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</si>
  <si>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</si>
  <si>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</si>
  <si>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</si>
  <si>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</si>
  <si>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Länsi</t>
  </si>
  <si>
    <t>YKKÖSPESIS</t>
  </si>
  <si>
    <t>2.</t>
  </si>
  <si>
    <t>1.</t>
  </si>
  <si>
    <t>3.</t>
  </si>
  <si>
    <t>ykköspesis</t>
  </si>
  <si>
    <t>hSM</t>
  </si>
  <si>
    <t>Seurat</t>
  </si>
  <si>
    <t>MIEHET</t>
  </si>
  <si>
    <t>1/1</t>
  </si>
  <si>
    <t>0/1</t>
  </si>
  <si>
    <t>8.</t>
  </si>
  <si>
    <t>9.</t>
  </si>
  <si>
    <t>6.  ottelu</t>
  </si>
  <si>
    <t>6.</t>
  </si>
  <si>
    <t>suomensarja</t>
  </si>
  <si>
    <t>4.</t>
  </si>
  <si>
    <t>28.06. 2015  Hyvinkää</t>
  </si>
  <si>
    <t xml:space="preserve">  1-2  (1-2, 1-0, 0-1)</t>
  </si>
  <si>
    <t>Itä</t>
  </si>
  <si>
    <t>Mikko Huotari</t>
  </si>
  <si>
    <t>4409</t>
  </si>
  <si>
    <t>jok</t>
  </si>
  <si>
    <t>5/9</t>
  </si>
  <si>
    <t>2/2</t>
  </si>
  <si>
    <t>Niilo Piiponniemi</t>
  </si>
  <si>
    <t>HP-K  2</t>
  </si>
  <si>
    <t>HP-K</t>
  </si>
  <si>
    <t>Pilke</t>
  </si>
  <si>
    <t>TU</t>
  </si>
  <si>
    <t>11.</t>
  </si>
  <si>
    <t xml:space="preserve">HP-K   </t>
  </si>
  <si>
    <t>SoJy</t>
  </si>
  <si>
    <t>12.</t>
  </si>
  <si>
    <t>SoJy  2</t>
  </si>
  <si>
    <t>AA</t>
  </si>
  <si>
    <t>15.07. 2010  JoMa - SoJy  0-2  (5-12, 1-6)</t>
  </si>
  <si>
    <t>26.08. 2010  SoJy - ViVe  1-0  (3-3, 4-1)</t>
  </si>
  <si>
    <t>12.08. 2010  Pattu - SoJy  0-2  (2-3, 1-3)</t>
  </si>
  <si>
    <t>09.05. 2012  SoJy - ViVe  1-0  (1-1, 9-3)</t>
  </si>
  <si>
    <t xml:space="preserve">  19 v   0 kk   4 pv</t>
  </si>
  <si>
    <t>4.  ottelu</t>
  </si>
  <si>
    <t xml:space="preserve">  19 v   1 kk 15 pv</t>
  </si>
  <si>
    <t>2.  ottelu</t>
  </si>
  <si>
    <t xml:space="preserve">  19 v   1 kk   1 pv</t>
  </si>
  <si>
    <t xml:space="preserve">  20 v   9 kk 28 pv</t>
  </si>
  <si>
    <t>HP-K = Haapajärven Pesä-Kiilat  (1990),  kasvattajaseura</t>
  </si>
  <si>
    <t>Pilke = Reisjärven Pilke  (1945)</t>
  </si>
  <si>
    <t>TU = Toholammen Urheilijat  (1955)</t>
  </si>
  <si>
    <t>SoJy = Sotkamon Jymy  (1909)</t>
  </si>
  <si>
    <t>AA = Alajärven Ankkurit  (1944)</t>
  </si>
  <si>
    <t xml:space="preserve"> Etenijäkuningas  2016</t>
  </si>
  <si>
    <t>23 v  11 kk  17 pv</t>
  </si>
  <si>
    <t>A-POJAT</t>
  </si>
  <si>
    <t>02.07. 2010  Helsinki</t>
  </si>
  <si>
    <t xml:space="preserve">  2-0  (8-3, 5-1)</t>
  </si>
  <si>
    <t>2k</t>
  </si>
  <si>
    <t>Jukka Marttala</t>
  </si>
  <si>
    <t>1572</t>
  </si>
  <si>
    <t>22.07. 2011  Kouvola</t>
  </si>
  <si>
    <t xml:space="preserve">  1-0  (8-8, 10-3)</t>
  </si>
  <si>
    <t>Antti Vehkaperä</t>
  </si>
  <si>
    <t>1308</t>
  </si>
  <si>
    <t>20.07. 2012  Sotkamo</t>
  </si>
  <si>
    <t xml:space="preserve">  2-1  (0-2, 8-5, 1-0)</t>
  </si>
  <si>
    <t>3k</t>
  </si>
  <si>
    <t>Perttu Westersund</t>
  </si>
  <si>
    <t>2420</t>
  </si>
  <si>
    <t>4/8</t>
  </si>
  <si>
    <t>4/7</t>
  </si>
  <si>
    <t>2/4</t>
  </si>
  <si>
    <t>10/19</t>
  </si>
  <si>
    <t>5/7</t>
  </si>
  <si>
    <t>3/5</t>
  </si>
  <si>
    <t>1/3</t>
  </si>
  <si>
    <t>1/4</t>
  </si>
  <si>
    <t>0/2</t>
  </si>
  <si>
    <t>4/4</t>
  </si>
  <si>
    <t>3-0  PattU</t>
  </si>
  <si>
    <t>1-3  ViVe</t>
  </si>
  <si>
    <t>4-0  Kiri</t>
  </si>
  <si>
    <t>3-0  ViVe</t>
  </si>
  <si>
    <t>3-0  KoU</t>
  </si>
  <si>
    <t>3-0  JoMa</t>
  </si>
  <si>
    <t>3-0  KiPa</t>
  </si>
  <si>
    <t>3-0  Tahko</t>
  </si>
  <si>
    <t>3-0  AA</t>
  </si>
  <si>
    <t>3-2  ViVe</t>
  </si>
  <si>
    <t>2-3  ViVe</t>
  </si>
  <si>
    <t xml:space="preserve">      Mitalit</t>
  </si>
  <si>
    <t>3-1  JymyJussit</t>
  </si>
  <si>
    <t>3-1  JoMa</t>
  </si>
  <si>
    <t xml:space="preserve">      Runkosarja TOP-30</t>
  </si>
  <si>
    <t>19.</t>
  </si>
  <si>
    <t>26.</t>
  </si>
  <si>
    <t>16.</t>
  </si>
  <si>
    <t>20.</t>
  </si>
  <si>
    <t>13.</t>
  </si>
  <si>
    <t>23.</t>
  </si>
  <si>
    <t>Ylempi loppusarja TOP-10</t>
  </si>
  <si>
    <t>7.</t>
  </si>
  <si>
    <t>11.7.1991   Haapajärvi</t>
  </si>
  <si>
    <t>SUOMENSARJA</t>
  </si>
  <si>
    <t>KAIKKI OTTELUT</t>
  </si>
  <si>
    <t>YHTEENSÄ</t>
  </si>
  <si>
    <t>2-3  KPL</t>
  </si>
  <si>
    <t>0-2  ViVe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</si>
  <si>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</si>
  <si>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</si>
  <si>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</si>
  <si>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</si>
  <si>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</si>
  <si>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</si>
  <si>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>07.07. 2019  Seinäjoki</t>
  </si>
  <si>
    <t xml:space="preserve">  1-2  (0-11, 7-4, 1-2)</t>
  </si>
  <si>
    <t>Jani Komulainen</t>
  </si>
  <si>
    <t>4566</t>
  </si>
  <si>
    <t>6/11</t>
  </si>
  <si>
    <t>48.</t>
  </si>
  <si>
    <t>25.</t>
  </si>
  <si>
    <t>3-2  KPL</t>
  </si>
  <si>
    <t>1-3  JoMa</t>
  </si>
  <si>
    <t>1-1-1</t>
  </si>
  <si>
    <t>69.</t>
  </si>
  <si>
    <t>53.</t>
  </si>
  <si>
    <t>56.</t>
  </si>
  <si>
    <t xml:space="preserve"> RUNKOSARJA, KA / OTT</t>
  </si>
  <si>
    <t>IKÄ</t>
  </si>
  <si>
    <t>TEHO</t>
  </si>
  <si>
    <t xml:space="preserve"> SIJOITUS</t>
  </si>
  <si>
    <t xml:space="preserve"> 300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</si>
  <si>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</si>
  <si>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</si>
  <si>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</si>
  <si>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</si>
  <si>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</si>
  <si>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</si>
  <si>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</si>
  <si>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</t>
  </si>
  <si>
    <t xml:space="preserve"> 1945 - 2017</t>
  </si>
  <si>
    <t xml:space="preserve"> Tehotilasto</t>
  </si>
  <si>
    <t xml:space="preserve"> 1945 - 2018</t>
  </si>
  <si>
    <t xml:space="preserve"> 1945 - 2019</t>
  </si>
  <si>
    <t xml:space="preserve"> PLAY OFF,  KA / OTT</t>
  </si>
  <si>
    <t xml:space="preserve"> 100</t>
  </si>
  <si>
    <t>364.</t>
  </si>
  <si>
    <t xml:space="preserve"> 1979 - 2010</t>
  </si>
  <si>
    <t>168.</t>
  </si>
  <si>
    <t xml:space="preserve"> 1979 - 2011</t>
  </si>
  <si>
    <t xml:space="preserve"> 1979 - 2012</t>
  </si>
  <si>
    <t>38.</t>
  </si>
  <si>
    <t>141.</t>
  </si>
  <si>
    <t xml:space="preserve"> 1979 - 2013</t>
  </si>
  <si>
    <t>29.</t>
  </si>
  <si>
    <t xml:space="preserve"> 1979 - 2014</t>
  </si>
  <si>
    <t>107.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</si>
  <si>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</si>
  <si>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</si>
  <si>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</si>
  <si>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</si>
  <si>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</si>
  <si>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Etenijätilasto</t>
  </si>
  <si>
    <t>479.</t>
  </si>
  <si>
    <t>496.</t>
  </si>
  <si>
    <t>338.</t>
  </si>
  <si>
    <t>285.</t>
  </si>
  <si>
    <t>232.</t>
  </si>
  <si>
    <t>182.</t>
  </si>
  <si>
    <t>89.</t>
  </si>
  <si>
    <t>386.</t>
  </si>
  <si>
    <t>395.</t>
  </si>
  <si>
    <t>406.</t>
  </si>
  <si>
    <t>360.</t>
  </si>
  <si>
    <t>369.</t>
  </si>
  <si>
    <t>378.</t>
  </si>
  <si>
    <t>344.</t>
  </si>
  <si>
    <t>351.</t>
  </si>
  <si>
    <t>289.</t>
  </si>
  <si>
    <t>446.</t>
  </si>
  <si>
    <t>457.</t>
  </si>
  <si>
    <t>294.</t>
  </si>
  <si>
    <t>108.</t>
  </si>
  <si>
    <t>57.</t>
  </si>
  <si>
    <t>28.</t>
  </si>
  <si>
    <t>442.</t>
  </si>
  <si>
    <t>454.</t>
  </si>
  <si>
    <t>363.</t>
  </si>
  <si>
    <t>258.</t>
  </si>
  <si>
    <t>190.</t>
  </si>
  <si>
    <t>134.</t>
  </si>
  <si>
    <t>72.</t>
  </si>
  <si>
    <t>67.</t>
  </si>
  <si>
    <t>491.</t>
  </si>
  <si>
    <t>509.</t>
  </si>
  <si>
    <t>424.</t>
  </si>
  <si>
    <t>307.</t>
  </si>
  <si>
    <t>234.</t>
  </si>
  <si>
    <t>119.</t>
  </si>
  <si>
    <t>90.</t>
  </si>
  <si>
    <t>74.</t>
  </si>
  <si>
    <t>172. ottelu</t>
  </si>
  <si>
    <t xml:space="preserve">  76. ottelu</t>
  </si>
  <si>
    <t xml:space="preserve">  73. ottelu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</si>
  <si>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</si>
  <si>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</si>
  <si>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</si>
  <si>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</si>
  <si>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>332.   20.07. 2019  SoJy - IPV  2-0</t>
  </si>
  <si>
    <t>28 v   0 kk   9 pv</t>
  </si>
  <si>
    <t>150.   12.07. 2016  PattU - SoJy  0-2</t>
  </si>
  <si>
    <t>126. ottelu</t>
  </si>
  <si>
    <t xml:space="preserve">  79.   03.06. 2018  Lippo Pesis - SoJy  0-2</t>
  </si>
  <si>
    <t xml:space="preserve">    23.   28.08. 2019  SoJy - KPL  1-0</t>
  </si>
  <si>
    <t xml:space="preserve">    59.   18.08. 2019  PattU - SoJy  0-1</t>
  </si>
  <si>
    <t>1176.</t>
  </si>
  <si>
    <t>1191.</t>
  </si>
  <si>
    <t>945.</t>
  </si>
  <si>
    <t>698.</t>
  </si>
  <si>
    <t>510.</t>
  </si>
  <si>
    <t>384.</t>
  </si>
  <si>
    <t>296.</t>
  </si>
  <si>
    <t>246.</t>
  </si>
  <si>
    <t>225.</t>
  </si>
  <si>
    <t>179.</t>
  </si>
  <si>
    <t>1441.</t>
  </si>
  <si>
    <t>1301.</t>
  </si>
  <si>
    <t>1069.</t>
  </si>
  <si>
    <t>1025.</t>
  </si>
  <si>
    <t>942.</t>
  </si>
  <si>
    <t>834.</t>
  </si>
  <si>
    <t>792.</t>
  </si>
  <si>
    <t>720.</t>
  </si>
  <si>
    <t>1049.</t>
  </si>
  <si>
    <t>729.</t>
  </si>
  <si>
    <t>415.</t>
  </si>
  <si>
    <t>218.</t>
  </si>
  <si>
    <t>121.</t>
  </si>
  <si>
    <t>91.</t>
  </si>
  <si>
    <t>1223.</t>
  </si>
  <si>
    <t>951.</t>
  </si>
  <si>
    <t>626.</t>
  </si>
  <si>
    <t>439.</t>
  </si>
  <si>
    <t>306.</t>
  </si>
  <si>
    <t>221.</t>
  </si>
  <si>
    <t>189.</t>
  </si>
  <si>
    <t>139.</t>
  </si>
  <si>
    <t>1915.</t>
  </si>
  <si>
    <t>1931.</t>
  </si>
  <si>
    <t>1436.</t>
  </si>
  <si>
    <t>1063.</t>
  </si>
  <si>
    <t>817.</t>
  </si>
  <si>
    <t>644.</t>
  </si>
  <si>
    <t>526.</t>
  </si>
  <si>
    <t>425.</t>
  </si>
  <si>
    <t>300.</t>
  </si>
  <si>
    <t>73.   19.09. 2015  ViVe - SoJy  0-2,  fin 5/5</t>
  </si>
  <si>
    <t>YLEISÖENNÄTYS  KOTONA</t>
  </si>
  <si>
    <t>YLEISÖENNÄTYS  VIERAISSA</t>
  </si>
  <si>
    <t>110.   13.07. 2017  SoJy - Tahko  2-0</t>
  </si>
  <si>
    <t xml:space="preserve">  73.   19.09. 2015  ViVe - SoJy  0-2,  fin 5/5</t>
  </si>
  <si>
    <t>2-0  JymyJussit</t>
  </si>
  <si>
    <t>27.</t>
  </si>
  <si>
    <t>1-1-3</t>
  </si>
  <si>
    <t>36.</t>
  </si>
  <si>
    <t xml:space="preserve"> 400</t>
  </si>
  <si>
    <t xml:space="preserve">  41.   21.07. 2020  IPV - SoJy  0-2</t>
  </si>
  <si>
    <t>218. ottelu</t>
  </si>
  <si>
    <t xml:space="preserve"> 1945 - 2020</t>
  </si>
  <si>
    <t>151.</t>
  </si>
  <si>
    <t>254.</t>
  </si>
  <si>
    <t>680.</t>
  </si>
  <si>
    <t>2-1  ViVe</t>
  </si>
  <si>
    <t>2-1  KPL</t>
  </si>
  <si>
    <t>5/8</t>
  </si>
  <si>
    <t>60.</t>
  </si>
  <si>
    <t xml:space="preserve"> 1979 - 2020</t>
  </si>
  <si>
    <t>291.</t>
  </si>
  <si>
    <t>18.</t>
  </si>
  <si>
    <t>45.</t>
  </si>
  <si>
    <t>21.</t>
  </si>
  <si>
    <t>ENSIMMÄISET RUNKOSARJASSA</t>
  </si>
  <si>
    <t>ENSIMMÄISET PUDOTUSPELEISSÄ</t>
  </si>
  <si>
    <t>YLEISÖ</t>
  </si>
  <si>
    <t>3-2  JoMa</t>
  </si>
  <si>
    <t>0-3  Manse PP</t>
  </si>
  <si>
    <t>8/11</t>
  </si>
  <si>
    <t xml:space="preserve">    1.   12.08. 2010  PattU - SoJy  0-2</t>
  </si>
  <si>
    <t>19 v   1 kk   1 pv</t>
  </si>
  <si>
    <t xml:space="preserve">  18.   13.08. 2013  SoJy - KoU  2-0</t>
  </si>
  <si>
    <t>22 v   1 kk   2 pv</t>
  </si>
  <si>
    <t xml:space="preserve"> Kärkilyöjätilasto</t>
  </si>
  <si>
    <t xml:space="preserve"> 1945 - 2021</t>
  </si>
  <si>
    <t xml:space="preserve"> 1979 - 2021</t>
  </si>
  <si>
    <t>30 v   0 kk 29 pv</t>
  </si>
  <si>
    <t xml:space="preserve">   56.   09.08. 2021  Manse PP - SoJy  1-0</t>
  </si>
  <si>
    <t>101.   25.07. 2021  SoJy - IPV  2-0</t>
  </si>
  <si>
    <t>250. ottelu</t>
  </si>
  <si>
    <t>Tehotilasto</t>
  </si>
  <si>
    <t>227.</t>
  </si>
  <si>
    <t>652.</t>
  </si>
  <si>
    <t>30.</t>
  </si>
  <si>
    <t>95.</t>
  </si>
  <si>
    <t>137.</t>
  </si>
  <si>
    <t>165.   26.07. 2020  SoJy - PattU  2-0</t>
  </si>
  <si>
    <t xml:space="preserve"> Kunnaritilasto</t>
  </si>
  <si>
    <t>229. ottelu</t>
  </si>
  <si>
    <t>23.08. 2020  SiiPe - SoJy  0-2</t>
  </si>
  <si>
    <t>20</t>
  </si>
  <si>
    <t>17.</t>
  </si>
  <si>
    <t>42.</t>
  </si>
  <si>
    <t>41.</t>
  </si>
  <si>
    <t>297.</t>
  </si>
  <si>
    <t xml:space="preserve">      PESISPÖRSSI</t>
  </si>
  <si>
    <t>PISTEET</t>
  </si>
  <si>
    <t>KAUSI</t>
  </si>
  <si>
    <t>TÄHDET</t>
  </si>
  <si>
    <t>131.</t>
  </si>
  <si>
    <t>146.</t>
  </si>
  <si>
    <t xml:space="preserve"> KUNNARIT YHDESSÄ OTTELUSSA</t>
  </si>
  <si>
    <t>KATSOJIA YLI 5000  ( 1 )</t>
  </si>
  <si>
    <t xml:space="preserve"> RUNKOSARJA JA YLEMPI LOPPUSARJA</t>
  </si>
  <si>
    <t xml:space="preserve"> KATSOJIA</t>
  </si>
  <si>
    <t xml:space="preserve"> OTTELUT</t>
  </si>
  <si>
    <t xml:space="preserve"> KA / OTT</t>
  </si>
  <si>
    <t>675 616</t>
  </si>
  <si>
    <t>KeKi - SoJy  0-2</t>
  </si>
  <si>
    <t>0-3  JoMa</t>
  </si>
  <si>
    <t>11/12</t>
  </si>
  <si>
    <t xml:space="preserve"> 1945 - 2022</t>
  </si>
  <si>
    <t>SoJy - JoMa</t>
  </si>
  <si>
    <t>TOP-100     1945-2022</t>
  </si>
  <si>
    <t>65.</t>
  </si>
  <si>
    <t>58.</t>
  </si>
  <si>
    <t>192.</t>
  </si>
  <si>
    <t>625.</t>
  </si>
  <si>
    <t>87.</t>
  </si>
  <si>
    <t>115.</t>
  </si>
  <si>
    <t xml:space="preserve"> 1979 - 2022</t>
  </si>
  <si>
    <t>302.</t>
  </si>
  <si>
    <t>118.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</si>
  <si>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</si>
  <si>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</si>
  <si>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</si>
  <si>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</si>
  <si>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</si>
  <si>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</si>
  <si>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</si>
  <si>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</si>
  <si>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SoJy, AA</t>
  </si>
  <si>
    <t>22.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</si>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</sst>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8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4" fillId="7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8" fillId="3" borderId="0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3" borderId="0" xfId="0" applyFont="1" applyFill="1"/>
    <xf numFmtId="0" fontId="5" fillId="3" borderId="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1" fontId="4" fillId="8" borderId="1" xfId="0" applyNumberFormat="1" applyFont="1" applyFill="1" applyBorder="1" applyAlignment="1"/>
    <xf numFmtId="1" fontId="4" fillId="8" borderId="2" xfId="0" applyNumberFormat="1" applyFont="1" applyFill="1" applyBorder="1" applyAlignment="1">
      <alignment horizontal="center"/>
    </xf>
    <xf numFmtId="1" fontId="4" fillId="8" borderId="4" xfId="0" applyNumberFormat="1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/>
    <xf numFmtId="1" fontId="4" fillId="6" borderId="2" xfId="0" applyNumberFormat="1" applyFont="1" applyFill="1" applyBorder="1" applyAlignment="1">
      <alignment horizontal="center"/>
    </xf>
    <xf numFmtId="1" fontId="4" fillId="6" borderId="4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9" borderId="4" xfId="1" applyNumberFormat="1" applyFont="1" applyFill="1" applyBorder="1" applyAlignment="1"/>
    <xf numFmtId="0" fontId="4" fillId="2" borderId="14" xfId="0" applyFont="1" applyFill="1" applyBorder="1"/>
    <xf numFmtId="49" fontId="4" fillId="2" borderId="10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4" fontId="4" fillId="4" borderId="0" xfId="0" applyNumberFormat="1" applyFont="1" applyFill="1" applyAlignment="1">
      <alignment horizontal="right"/>
    </xf>
    <xf numFmtId="166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165" fontId="4" fillId="3" borderId="2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10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4" style="60" customWidth="1"/>
    <col min="35" max="35" width="12" style="60" customWidth="1"/>
    <col min="36" max="36" width="10.5703125" style="60" bestFit="1" customWidth="1"/>
    <col min="37" max="37" width="0.7109375" style="60" customWidth="1"/>
    <col min="38" max="40" width="6.7109375" style="60" customWidth="1"/>
    <col min="41" max="41" width="5.7109375" style="60" customWidth="1"/>
    <col min="42" max="42" width="6.28515625" style="60" customWidth="1"/>
    <col min="43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83</v>
      </c>
      <c r="C1" s="6"/>
      <c r="D1" s="129"/>
      <c r="E1" s="101" t="s">
        <v>159</v>
      </c>
      <c r="F1" s="67"/>
      <c r="G1" s="67"/>
      <c r="H1" s="67"/>
      <c r="I1" s="67"/>
      <c r="J1" s="67"/>
      <c r="K1" s="67"/>
      <c r="L1" s="67"/>
      <c r="M1" s="130"/>
      <c r="N1" s="67"/>
      <c r="O1" s="131"/>
      <c r="P1" s="94"/>
      <c r="Q1" s="94"/>
      <c r="R1" s="94"/>
      <c r="S1" s="94"/>
      <c r="T1" s="94"/>
      <c r="U1" s="6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150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157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67" t="s">
        <v>147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64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102">
        <v>2007</v>
      </c>
      <c r="C4" s="102" t="s">
        <v>69</v>
      </c>
      <c r="D4" s="103" t="s">
        <v>84</v>
      </c>
      <c r="E4" s="102"/>
      <c r="F4" s="132" t="s">
        <v>73</v>
      </c>
      <c r="G4" s="133"/>
      <c r="H4" s="134"/>
      <c r="I4" s="135"/>
      <c r="J4" s="102"/>
      <c r="K4" s="102"/>
      <c r="L4" s="102"/>
      <c r="M4" s="102"/>
      <c r="N4" s="104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88"/>
      <c r="AH4" s="88"/>
      <c r="AI4" s="88"/>
      <c r="AJ4" s="88"/>
      <c r="AK4" s="24"/>
      <c r="AL4" s="25"/>
      <c r="AM4" s="88"/>
      <c r="AN4" s="143"/>
      <c r="AO4" s="27"/>
      <c r="AP4" s="29"/>
      <c r="AQ4" s="25"/>
      <c r="AR4" s="39"/>
    </row>
    <row r="5" spans="1:44" s="4" customFormat="1" ht="15" customHeight="1" x14ac:dyDescent="0.25">
      <c r="A5" s="2"/>
      <c r="B5" s="91">
        <v>2007</v>
      </c>
      <c r="C5" s="91" t="s">
        <v>69</v>
      </c>
      <c r="D5" s="92" t="s">
        <v>85</v>
      </c>
      <c r="E5" s="91"/>
      <c r="F5" s="136" t="s">
        <v>63</v>
      </c>
      <c r="G5" s="137"/>
      <c r="H5" s="138"/>
      <c r="I5" s="139"/>
      <c r="J5" s="91"/>
      <c r="K5" s="91"/>
      <c r="L5" s="91"/>
      <c r="M5" s="91"/>
      <c r="N5" s="93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8"/>
      <c r="AH5" s="88"/>
      <c r="AI5" s="88"/>
      <c r="AJ5" s="88"/>
      <c r="AK5" s="24"/>
      <c r="AL5" s="25"/>
      <c r="AM5" s="88"/>
      <c r="AN5" s="143"/>
      <c r="AO5" s="27"/>
      <c r="AP5" s="29"/>
      <c r="AQ5" s="25"/>
      <c r="AR5" s="39"/>
    </row>
    <row r="6" spans="1:44" s="4" customFormat="1" ht="15" customHeight="1" x14ac:dyDescent="0.25">
      <c r="A6" s="2"/>
      <c r="B6" s="102">
        <v>2008</v>
      </c>
      <c r="C6" s="102" t="s">
        <v>70</v>
      </c>
      <c r="D6" s="103" t="s">
        <v>86</v>
      </c>
      <c r="E6" s="102"/>
      <c r="F6" s="132" t="s">
        <v>73</v>
      </c>
      <c r="G6" s="133"/>
      <c r="H6" s="134"/>
      <c r="I6" s="135"/>
      <c r="J6" s="102"/>
      <c r="K6" s="102"/>
      <c r="L6" s="102"/>
      <c r="M6" s="102"/>
      <c r="N6" s="104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8"/>
      <c r="AH6" s="88"/>
      <c r="AI6" s="88"/>
      <c r="AJ6" s="88"/>
      <c r="AK6" s="24"/>
      <c r="AL6" s="25"/>
      <c r="AM6" s="88"/>
      <c r="AN6" s="143"/>
      <c r="AO6" s="27"/>
      <c r="AP6" s="29"/>
      <c r="AQ6" s="25"/>
      <c r="AR6" s="39"/>
    </row>
    <row r="7" spans="1:44" s="4" customFormat="1" ht="15" customHeight="1" x14ac:dyDescent="0.25">
      <c r="A7" s="2"/>
      <c r="B7" s="102">
        <v>2009</v>
      </c>
      <c r="C7" s="102" t="s">
        <v>69</v>
      </c>
      <c r="D7" s="103" t="s">
        <v>87</v>
      </c>
      <c r="E7" s="102"/>
      <c r="F7" s="132" t="s">
        <v>73</v>
      </c>
      <c r="G7" s="133"/>
      <c r="H7" s="134"/>
      <c r="I7" s="135"/>
      <c r="J7" s="102"/>
      <c r="K7" s="102"/>
      <c r="L7" s="102"/>
      <c r="M7" s="102"/>
      <c r="N7" s="104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8"/>
      <c r="AH7" s="88"/>
      <c r="AI7" s="88"/>
      <c r="AJ7" s="88"/>
      <c r="AK7" s="24"/>
      <c r="AL7" s="25"/>
      <c r="AM7" s="88"/>
      <c r="AN7" s="143"/>
      <c r="AO7" s="27"/>
      <c r="AP7" s="29"/>
      <c r="AQ7" s="25"/>
      <c r="AR7" s="39"/>
    </row>
    <row r="8" spans="1:44" s="4" customFormat="1" ht="15" customHeight="1" x14ac:dyDescent="0.25">
      <c r="A8" s="2"/>
      <c r="B8" s="91">
        <v>2009</v>
      </c>
      <c r="C8" s="91" t="s">
        <v>88</v>
      </c>
      <c r="D8" s="92" t="s">
        <v>89</v>
      </c>
      <c r="E8" s="91"/>
      <c r="F8" s="136" t="s">
        <v>63</v>
      </c>
      <c r="G8" s="137"/>
      <c r="H8" s="138"/>
      <c r="I8" s="139"/>
      <c r="J8" s="91"/>
      <c r="K8" s="91"/>
      <c r="L8" s="91"/>
      <c r="M8" s="91"/>
      <c r="N8" s="93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8"/>
      <c r="AH8" s="88"/>
      <c r="AI8" s="88"/>
      <c r="AJ8" s="88"/>
      <c r="AK8" s="24"/>
      <c r="AL8" s="25"/>
      <c r="AM8" s="88"/>
      <c r="AN8" s="143"/>
      <c r="AO8" s="27"/>
      <c r="AP8" s="29"/>
      <c r="AQ8" s="25"/>
      <c r="AR8" s="39"/>
    </row>
    <row r="9" spans="1:44" s="4" customFormat="1" ht="15" customHeight="1" x14ac:dyDescent="0.25">
      <c r="A9" s="2"/>
      <c r="B9" s="91">
        <v>2010</v>
      </c>
      <c r="C9" s="91" t="s">
        <v>56</v>
      </c>
      <c r="D9" s="92" t="s">
        <v>89</v>
      </c>
      <c r="E9" s="91"/>
      <c r="F9" s="136" t="s">
        <v>63</v>
      </c>
      <c r="G9" s="105"/>
      <c r="H9" s="61"/>
      <c r="I9" s="91"/>
      <c r="J9" s="91"/>
      <c r="K9" s="91"/>
      <c r="L9" s="91"/>
      <c r="M9" s="91"/>
      <c r="N9" s="93"/>
      <c r="O9" s="24"/>
      <c r="P9" s="18"/>
      <c r="Q9" s="18"/>
      <c r="R9" s="18"/>
      <c r="S9" s="18"/>
      <c r="T9" s="24"/>
      <c r="U9" s="88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8"/>
      <c r="AH9" s="88"/>
      <c r="AI9" s="88"/>
      <c r="AJ9" s="88"/>
      <c r="AK9" s="24"/>
      <c r="AL9" s="25"/>
      <c r="AM9" s="88"/>
      <c r="AN9" s="143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2010</v>
      </c>
      <c r="C10" s="25" t="s">
        <v>62</v>
      </c>
      <c r="D10" s="26" t="s">
        <v>90</v>
      </c>
      <c r="E10" s="25">
        <v>1</v>
      </c>
      <c r="F10" s="140">
        <v>0</v>
      </c>
      <c r="G10" s="140">
        <v>0</v>
      </c>
      <c r="H10" s="140">
        <v>0</v>
      </c>
      <c r="I10" s="140">
        <v>1</v>
      </c>
      <c r="J10" s="25">
        <v>0</v>
      </c>
      <c r="K10" s="25">
        <v>0</v>
      </c>
      <c r="L10" s="25">
        <v>1</v>
      </c>
      <c r="M10" s="25">
        <v>0</v>
      </c>
      <c r="N10" s="28">
        <v>0.5</v>
      </c>
      <c r="O10" s="24">
        <f>PRODUCT(I10/N10)</f>
        <v>2</v>
      </c>
      <c r="P10" s="18"/>
      <c r="Q10" s="18"/>
      <c r="R10" s="18"/>
      <c r="S10" s="18"/>
      <c r="T10" s="24"/>
      <c r="U10" s="25">
        <v>5</v>
      </c>
      <c r="V10" s="25">
        <v>0</v>
      </c>
      <c r="W10" s="27">
        <v>2</v>
      </c>
      <c r="X10" s="25">
        <v>1</v>
      </c>
      <c r="Y10" s="25">
        <v>8</v>
      </c>
      <c r="Z10" s="28">
        <v>0.47099999999999997</v>
      </c>
      <c r="AA10" s="24">
        <f>PRODUCT(Y10/Z10)</f>
        <v>16.985138004246284</v>
      </c>
      <c r="AB10" s="18"/>
      <c r="AC10" s="18"/>
      <c r="AD10" s="18"/>
      <c r="AE10" s="18"/>
      <c r="AF10" s="24"/>
      <c r="AG10" s="88" t="s">
        <v>136</v>
      </c>
      <c r="AH10" s="88" t="s">
        <v>137</v>
      </c>
      <c r="AI10" s="88"/>
      <c r="AJ10" s="88"/>
      <c r="AK10" s="24"/>
      <c r="AL10" s="25"/>
      <c r="AM10" s="88"/>
      <c r="AN10" s="143"/>
      <c r="AO10" s="27"/>
      <c r="AP10" s="29"/>
      <c r="AQ10" s="25">
        <v>1</v>
      </c>
      <c r="AR10" s="39"/>
    </row>
    <row r="11" spans="1:44" s="4" customFormat="1" ht="15" customHeight="1" x14ac:dyDescent="0.25">
      <c r="A11" s="2"/>
      <c r="B11" s="91">
        <v>2011</v>
      </c>
      <c r="C11" s="91" t="s">
        <v>91</v>
      </c>
      <c r="D11" s="92" t="s">
        <v>89</v>
      </c>
      <c r="E11" s="91"/>
      <c r="F11" s="136" t="s">
        <v>63</v>
      </c>
      <c r="G11" s="105"/>
      <c r="H11" s="61"/>
      <c r="I11" s="91"/>
      <c r="J11" s="91"/>
      <c r="K11" s="91"/>
      <c r="L11" s="91"/>
      <c r="M11" s="91"/>
      <c r="N11" s="93"/>
      <c r="O11" s="24">
        <v>0</v>
      </c>
      <c r="P11" s="18"/>
      <c r="Q11" s="18"/>
      <c r="R11" s="18"/>
      <c r="S11" s="18"/>
      <c r="T11" s="24"/>
      <c r="U11" s="88"/>
      <c r="V11" s="25"/>
      <c r="W11" s="27"/>
      <c r="X11" s="25"/>
      <c r="Y11" s="25"/>
      <c r="Z11" s="28"/>
      <c r="AA11" s="24">
        <v>0</v>
      </c>
      <c r="AB11" s="18"/>
      <c r="AC11" s="18"/>
      <c r="AD11" s="18"/>
      <c r="AE11" s="18"/>
      <c r="AF11" s="24"/>
      <c r="AG11" s="88"/>
      <c r="AH11" s="88"/>
      <c r="AI11" s="88"/>
      <c r="AJ11" s="88"/>
      <c r="AK11" s="24"/>
      <c r="AL11" s="25"/>
      <c r="AM11" s="88"/>
      <c r="AN11" s="143"/>
      <c r="AO11" s="27"/>
      <c r="AP11" s="29"/>
      <c r="AQ11" s="25"/>
      <c r="AR11" s="39"/>
    </row>
    <row r="12" spans="1:44" s="4" customFormat="1" ht="15" customHeight="1" x14ac:dyDescent="0.25">
      <c r="A12" s="2"/>
      <c r="B12" s="91">
        <v>2012</v>
      </c>
      <c r="C12" s="91" t="s">
        <v>72</v>
      </c>
      <c r="D12" s="92" t="s">
        <v>92</v>
      </c>
      <c r="E12" s="91"/>
      <c r="F12" s="136" t="s">
        <v>63</v>
      </c>
      <c r="G12" s="105"/>
      <c r="H12" s="61"/>
      <c r="I12" s="91"/>
      <c r="J12" s="91"/>
      <c r="K12" s="91"/>
      <c r="L12" s="91"/>
      <c r="M12" s="91"/>
      <c r="N12" s="93"/>
      <c r="O12" s="24"/>
      <c r="P12" s="18"/>
      <c r="Q12" s="18"/>
      <c r="R12" s="18"/>
      <c r="S12" s="18"/>
      <c r="T12" s="24"/>
      <c r="U12" s="88"/>
      <c r="V12" s="25"/>
      <c r="W12" s="27"/>
      <c r="X12" s="25"/>
      <c r="Y12" s="25"/>
      <c r="Z12" s="28"/>
      <c r="AA12" s="24">
        <v>0</v>
      </c>
      <c r="AB12" s="18"/>
      <c r="AC12" s="18"/>
      <c r="AD12" s="18"/>
      <c r="AE12" s="18"/>
      <c r="AF12" s="24"/>
      <c r="AG12" s="88"/>
      <c r="AH12" s="88"/>
      <c r="AI12" s="88"/>
      <c r="AJ12" s="88"/>
      <c r="AK12" s="24"/>
      <c r="AL12" s="25"/>
      <c r="AM12" s="88"/>
      <c r="AN12" s="143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2012</v>
      </c>
      <c r="C13" s="25" t="s">
        <v>61</v>
      </c>
      <c r="D13" s="26" t="s">
        <v>90</v>
      </c>
      <c r="E13" s="25">
        <v>19</v>
      </c>
      <c r="F13" s="140">
        <v>1</v>
      </c>
      <c r="G13" s="140">
        <v>3</v>
      </c>
      <c r="H13" s="141">
        <v>18</v>
      </c>
      <c r="I13" s="140">
        <v>34</v>
      </c>
      <c r="J13" s="25">
        <v>24</v>
      </c>
      <c r="K13" s="25">
        <v>1</v>
      </c>
      <c r="L13" s="25">
        <v>5</v>
      </c>
      <c r="M13" s="25">
        <v>4</v>
      </c>
      <c r="N13" s="28">
        <v>0.46600000000000003</v>
      </c>
      <c r="O13" s="24">
        <f>PRODUCT(I13/N13)</f>
        <v>72.961373390557938</v>
      </c>
      <c r="P13" s="18"/>
      <c r="Q13" s="18"/>
      <c r="R13" s="18"/>
      <c r="S13" s="18"/>
      <c r="T13" s="24"/>
      <c r="U13" s="25">
        <v>10</v>
      </c>
      <c r="V13" s="25">
        <v>0</v>
      </c>
      <c r="W13" s="27">
        <v>0</v>
      </c>
      <c r="X13" s="25">
        <v>5</v>
      </c>
      <c r="Y13" s="25">
        <v>13</v>
      </c>
      <c r="Z13" s="28">
        <v>0.433</v>
      </c>
      <c r="AA13" s="24">
        <f>PRODUCT(Y13/Z13)</f>
        <v>30.023094688221708</v>
      </c>
      <c r="AB13" s="18"/>
      <c r="AC13" s="18"/>
      <c r="AD13" s="18"/>
      <c r="AE13" s="18"/>
      <c r="AF13" s="24"/>
      <c r="AG13" s="88" t="s">
        <v>138</v>
      </c>
      <c r="AH13" s="88" t="s">
        <v>136</v>
      </c>
      <c r="AI13" s="88"/>
      <c r="AJ13" s="88" t="s">
        <v>139</v>
      </c>
      <c r="AK13" s="24"/>
      <c r="AL13" s="25"/>
      <c r="AM13" s="88"/>
      <c r="AN13" s="143"/>
      <c r="AO13" s="27">
        <v>1</v>
      </c>
      <c r="AP13" s="29"/>
      <c r="AQ13" s="25"/>
      <c r="AR13" s="39"/>
    </row>
    <row r="14" spans="1:44" s="4" customFormat="1" ht="15" customHeight="1" x14ac:dyDescent="0.25">
      <c r="A14" s="2"/>
      <c r="B14" s="25">
        <v>2013</v>
      </c>
      <c r="C14" s="25" t="s">
        <v>91</v>
      </c>
      <c r="D14" s="26" t="s">
        <v>93</v>
      </c>
      <c r="E14" s="25">
        <v>20</v>
      </c>
      <c r="F14" s="140">
        <v>0</v>
      </c>
      <c r="G14" s="140">
        <v>1</v>
      </c>
      <c r="H14" s="141">
        <v>14</v>
      </c>
      <c r="I14" s="140">
        <v>65</v>
      </c>
      <c r="J14" s="25">
        <v>18</v>
      </c>
      <c r="K14" s="25">
        <v>41</v>
      </c>
      <c r="L14" s="25">
        <v>5</v>
      </c>
      <c r="M14" s="25">
        <v>1</v>
      </c>
      <c r="N14" s="28">
        <v>0.496</v>
      </c>
      <c r="O14" s="24">
        <f>PRODUCT(I14/N14)</f>
        <v>131.04838709677421</v>
      </c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28"/>
      <c r="AA14" s="24">
        <v>0</v>
      </c>
      <c r="AB14" s="18"/>
      <c r="AC14" s="18"/>
      <c r="AD14" s="18"/>
      <c r="AE14" s="18"/>
      <c r="AF14" s="24"/>
      <c r="AG14" s="88"/>
      <c r="AH14" s="88"/>
      <c r="AI14" s="88"/>
      <c r="AJ14" s="88"/>
      <c r="AK14" s="24"/>
      <c r="AL14" s="25"/>
      <c r="AM14" s="88"/>
      <c r="AN14" s="143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2013</v>
      </c>
      <c r="C15" s="25" t="s">
        <v>61</v>
      </c>
      <c r="D15" s="26" t="s">
        <v>90</v>
      </c>
      <c r="E15" s="140">
        <v>7</v>
      </c>
      <c r="F15" s="140">
        <v>0</v>
      </c>
      <c r="G15" s="140">
        <v>2</v>
      </c>
      <c r="H15" s="141">
        <v>9</v>
      </c>
      <c r="I15" s="140">
        <v>22</v>
      </c>
      <c r="J15" s="25">
        <v>17</v>
      </c>
      <c r="K15" s="25">
        <v>2</v>
      </c>
      <c r="L15" s="25">
        <v>1</v>
      </c>
      <c r="M15" s="25">
        <v>2</v>
      </c>
      <c r="N15" s="28">
        <v>0.68799999999999994</v>
      </c>
      <c r="O15" s="24">
        <f>PRODUCT(I15/N15)</f>
        <v>31.976744186046513</v>
      </c>
      <c r="P15" s="18"/>
      <c r="Q15" s="18"/>
      <c r="R15" s="18"/>
      <c r="S15" s="18"/>
      <c r="T15" s="24"/>
      <c r="U15" s="25">
        <v>6</v>
      </c>
      <c r="V15" s="25">
        <v>1</v>
      </c>
      <c r="W15" s="27">
        <v>0</v>
      </c>
      <c r="X15" s="25">
        <v>10</v>
      </c>
      <c r="Y15" s="25">
        <v>28</v>
      </c>
      <c r="Z15" s="28">
        <v>0.65100000000000002</v>
      </c>
      <c r="AA15" s="24">
        <f t="shared" ref="AA15:AA20" si="0">PRODUCT(Y15/Z15)</f>
        <v>43.01075268817204</v>
      </c>
      <c r="AB15" s="18"/>
      <c r="AC15" s="18" t="s">
        <v>70</v>
      </c>
      <c r="AD15" s="18"/>
      <c r="AE15" s="18"/>
      <c r="AF15" s="24"/>
      <c r="AG15" s="88" t="s">
        <v>140</v>
      </c>
      <c r="AH15" s="88" t="s">
        <v>141</v>
      </c>
      <c r="AI15" s="88"/>
      <c r="AJ15" s="88" t="s">
        <v>139</v>
      </c>
      <c r="AK15" s="24"/>
      <c r="AL15" s="25"/>
      <c r="AM15" s="88"/>
      <c r="AN15" s="143"/>
      <c r="AO15" s="27">
        <v>1</v>
      </c>
      <c r="AP15" s="29"/>
      <c r="AQ15" s="25"/>
      <c r="AR15" s="39"/>
    </row>
    <row r="16" spans="1:44" s="4" customFormat="1" ht="15" customHeight="1" x14ac:dyDescent="0.25">
      <c r="A16" s="2"/>
      <c r="B16" s="25">
        <v>2014</v>
      </c>
      <c r="C16" s="25" t="s">
        <v>61</v>
      </c>
      <c r="D16" s="26" t="s">
        <v>90</v>
      </c>
      <c r="E16" s="25">
        <v>30</v>
      </c>
      <c r="F16" s="140">
        <v>2</v>
      </c>
      <c r="G16" s="140">
        <v>5</v>
      </c>
      <c r="H16" s="140">
        <v>50</v>
      </c>
      <c r="I16" s="140">
        <v>135</v>
      </c>
      <c r="J16" s="25">
        <v>95</v>
      </c>
      <c r="K16" s="25">
        <v>23</v>
      </c>
      <c r="L16" s="25">
        <v>10</v>
      </c>
      <c r="M16" s="25">
        <v>7</v>
      </c>
      <c r="N16" s="28">
        <v>0.70299999999999996</v>
      </c>
      <c r="O16" s="24">
        <f>PRODUCT(I16/N16)</f>
        <v>192.03413940256047</v>
      </c>
      <c r="P16" s="18"/>
      <c r="Q16" s="18" t="s">
        <v>56</v>
      </c>
      <c r="R16" s="18" t="s">
        <v>151</v>
      </c>
      <c r="S16" s="18" t="s">
        <v>152</v>
      </c>
      <c r="T16" s="24"/>
      <c r="U16" s="25">
        <v>9</v>
      </c>
      <c r="V16" s="25">
        <v>0</v>
      </c>
      <c r="W16" s="27">
        <v>0</v>
      </c>
      <c r="X16" s="25">
        <v>14</v>
      </c>
      <c r="Y16" s="25">
        <v>33</v>
      </c>
      <c r="Z16" s="28">
        <v>0.52400000000000002</v>
      </c>
      <c r="AA16" s="24">
        <f t="shared" si="0"/>
        <v>62.977099236641216</v>
      </c>
      <c r="AB16" s="18"/>
      <c r="AC16" s="18" t="s">
        <v>74</v>
      </c>
      <c r="AD16" s="18"/>
      <c r="AE16" s="18"/>
      <c r="AF16" s="24"/>
      <c r="AG16" s="88" t="s">
        <v>142</v>
      </c>
      <c r="AH16" s="88" t="s">
        <v>143</v>
      </c>
      <c r="AI16" s="88"/>
      <c r="AJ16" s="88" t="s">
        <v>139</v>
      </c>
      <c r="AK16" s="24"/>
      <c r="AL16" s="25"/>
      <c r="AM16" s="88"/>
      <c r="AN16" s="143"/>
      <c r="AO16" s="27">
        <v>1</v>
      </c>
      <c r="AP16" s="29"/>
      <c r="AQ16" s="25"/>
      <c r="AR16" s="39"/>
    </row>
    <row r="17" spans="1:44" s="4" customFormat="1" ht="15" customHeight="1" x14ac:dyDescent="0.25">
      <c r="A17" s="2"/>
      <c r="B17" s="25">
        <v>2015</v>
      </c>
      <c r="C17" s="25" t="s">
        <v>61</v>
      </c>
      <c r="D17" s="26" t="s">
        <v>90</v>
      </c>
      <c r="E17" s="25">
        <v>30</v>
      </c>
      <c r="F17" s="25">
        <v>3</v>
      </c>
      <c r="G17" s="25">
        <v>0</v>
      </c>
      <c r="H17" s="25">
        <v>62</v>
      </c>
      <c r="I17" s="25">
        <v>154</v>
      </c>
      <c r="J17" s="25">
        <v>128</v>
      </c>
      <c r="K17" s="25">
        <v>19</v>
      </c>
      <c r="L17" s="25">
        <v>4</v>
      </c>
      <c r="M17" s="25">
        <v>3</v>
      </c>
      <c r="N17" s="32">
        <v>0.66369999999999996</v>
      </c>
      <c r="O17" s="100">
        <v>232</v>
      </c>
      <c r="P17" s="18"/>
      <c r="Q17" s="25" t="s">
        <v>62</v>
      </c>
      <c r="R17" s="18" t="s">
        <v>153</v>
      </c>
      <c r="S17" s="18" t="s">
        <v>154</v>
      </c>
      <c r="T17" s="24"/>
      <c r="U17" s="25">
        <v>11</v>
      </c>
      <c r="V17" s="25">
        <v>0</v>
      </c>
      <c r="W17" s="27">
        <v>0</v>
      </c>
      <c r="X17" s="25">
        <v>21</v>
      </c>
      <c r="Y17" s="25">
        <v>59</v>
      </c>
      <c r="Z17" s="28">
        <v>0.66300000000000003</v>
      </c>
      <c r="AA17" s="24">
        <f t="shared" si="0"/>
        <v>88.989441930618398</v>
      </c>
      <c r="AB17" s="18"/>
      <c r="AC17" s="25" t="s">
        <v>62</v>
      </c>
      <c r="AD17" s="18" t="s">
        <v>70</v>
      </c>
      <c r="AE17" s="18" t="s">
        <v>158</v>
      </c>
      <c r="AF17" s="24"/>
      <c r="AG17" s="88" t="s">
        <v>144</v>
      </c>
      <c r="AH17" s="88" t="s">
        <v>141</v>
      </c>
      <c r="AI17" s="88"/>
      <c r="AJ17" s="88" t="s">
        <v>145</v>
      </c>
      <c r="AK17" s="24"/>
      <c r="AL17" s="25">
        <v>1</v>
      </c>
      <c r="AM17" s="88"/>
      <c r="AN17" s="143"/>
      <c r="AO17" s="27">
        <v>1</v>
      </c>
      <c r="AP17" s="29"/>
      <c r="AQ17" s="25"/>
      <c r="AR17" s="39"/>
    </row>
    <row r="18" spans="1:44" s="4" customFormat="1" ht="15" customHeight="1" x14ac:dyDescent="0.25">
      <c r="A18" s="2"/>
      <c r="B18" s="25">
        <v>2016</v>
      </c>
      <c r="C18" s="25" t="s">
        <v>60</v>
      </c>
      <c r="D18" s="26" t="s">
        <v>90</v>
      </c>
      <c r="E18" s="25">
        <v>28</v>
      </c>
      <c r="F18" s="140">
        <v>1</v>
      </c>
      <c r="G18" s="140">
        <v>4</v>
      </c>
      <c r="H18" s="140">
        <v>69</v>
      </c>
      <c r="I18" s="140">
        <v>156</v>
      </c>
      <c r="J18" s="25">
        <v>55</v>
      </c>
      <c r="K18" s="25">
        <v>87</v>
      </c>
      <c r="L18" s="25">
        <v>9</v>
      </c>
      <c r="M18" s="25">
        <v>5</v>
      </c>
      <c r="N18" s="28">
        <v>0.71199999999999997</v>
      </c>
      <c r="O18" s="142">
        <v>219</v>
      </c>
      <c r="P18" s="18"/>
      <c r="Q18" s="25" t="s">
        <v>61</v>
      </c>
      <c r="R18" s="18" t="s">
        <v>155</v>
      </c>
      <c r="S18" s="18" t="s">
        <v>153</v>
      </c>
      <c r="T18" s="24"/>
      <c r="U18" s="25">
        <v>11</v>
      </c>
      <c r="V18" s="25">
        <v>0</v>
      </c>
      <c r="W18" s="27">
        <v>0</v>
      </c>
      <c r="X18" s="25">
        <v>19</v>
      </c>
      <c r="Y18" s="25">
        <v>55</v>
      </c>
      <c r="Z18" s="28">
        <v>0.73299999999999998</v>
      </c>
      <c r="AA18" s="24">
        <f t="shared" si="0"/>
        <v>75.034106412005457</v>
      </c>
      <c r="AB18" s="18"/>
      <c r="AC18" s="25" t="s">
        <v>60</v>
      </c>
      <c r="AD18" s="18"/>
      <c r="AE18" s="18" t="s">
        <v>70</v>
      </c>
      <c r="AF18" s="24"/>
      <c r="AG18" s="88" t="s">
        <v>143</v>
      </c>
      <c r="AH18" s="88" t="s">
        <v>141</v>
      </c>
      <c r="AI18" s="88"/>
      <c r="AJ18" s="88" t="s">
        <v>146</v>
      </c>
      <c r="AK18" s="24"/>
      <c r="AL18" s="25"/>
      <c r="AM18" s="88"/>
      <c r="AN18" s="143"/>
      <c r="AO18" s="27"/>
      <c r="AP18" s="29">
        <v>1</v>
      </c>
      <c r="AQ18" s="25"/>
      <c r="AR18" s="39"/>
    </row>
    <row r="19" spans="1:44" s="4" customFormat="1" ht="15" customHeight="1" x14ac:dyDescent="0.25">
      <c r="A19" s="2"/>
      <c r="B19" s="25">
        <v>2017</v>
      </c>
      <c r="C19" s="25" t="s">
        <v>60</v>
      </c>
      <c r="D19" s="26" t="s">
        <v>90</v>
      </c>
      <c r="E19" s="25">
        <v>29</v>
      </c>
      <c r="F19" s="140">
        <v>2</v>
      </c>
      <c r="G19" s="140">
        <v>6</v>
      </c>
      <c r="H19" s="140">
        <v>55</v>
      </c>
      <c r="I19" s="140">
        <v>135</v>
      </c>
      <c r="J19" s="25">
        <v>26</v>
      </c>
      <c r="K19" s="25">
        <v>78</v>
      </c>
      <c r="L19" s="25">
        <v>23</v>
      </c>
      <c r="M19" s="25">
        <v>8</v>
      </c>
      <c r="N19" s="28">
        <v>0.62209999999999999</v>
      </c>
      <c r="O19" s="142">
        <v>217</v>
      </c>
      <c r="P19" s="18"/>
      <c r="Q19" s="25" t="s">
        <v>60</v>
      </c>
      <c r="R19" s="18" t="s">
        <v>156</v>
      </c>
      <c r="S19" s="18"/>
      <c r="T19" s="24"/>
      <c r="U19" s="25">
        <v>12</v>
      </c>
      <c r="V19" s="25">
        <v>1</v>
      </c>
      <c r="W19" s="27">
        <v>0</v>
      </c>
      <c r="X19" s="25">
        <v>13</v>
      </c>
      <c r="Y19" s="25">
        <v>55</v>
      </c>
      <c r="Z19" s="28">
        <v>0.67100000000000004</v>
      </c>
      <c r="AA19" s="24">
        <f t="shared" si="0"/>
        <v>81.967213114754088</v>
      </c>
      <c r="AB19" s="18"/>
      <c r="AC19" s="18" t="s">
        <v>72</v>
      </c>
      <c r="AD19" s="18"/>
      <c r="AE19" s="18" t="s">
        <v>70</v>
      </c>
      <c r="AF19" s="24"/>
      <c r="AG19" s="88" t="s">
        <v>148</v>
      </c>
      <c r="AH19" s="88" t="s">
        <v>149</v>
      </c>
      <c r="AI19" s="88"/>
      <c r="AJ19" s="88" t="s">
        <v>137</v>
      </c>
      <c r="AK19" s="24"/>
      <c r="AL19" s="25"/>
      <c r="AM19" s="88"/>
      <c r="AN19" s="143"/>
      <c r="AO19" s="27"/>
      <c r="AP19" s="29">
        <v>1</v>
      </c>
      <c r="AQ19" s="25"/>
      <c r="AR19" s="39"/>
    </row>
    <row r="20" spans="1:44" s="4" customFormat="1" ht="15" customHeight="1" x14ac:dyDescent="0.25">
      <c r="A20" s="2"/>
      <c r="B20" s="25">
        <v>2018</v>
      </c>
      <c r="C20" s="25" t="s">
        <v>74</v>
      </c>
      <c r="D20" s="26" t="s">
        <v>90</v>
      </c>
      <c r="E20" s="25">
        <v>19</v>
      </c>
      <c r="F20" s="140">
        <v>3</v>
      </c>
      <c r="G20" s="140">
        <v>2</v>
      </c>
      <c r="H20" s="140">
        <v>48</v>
      </c>
      <c r="I20" s="140">
        <v>101</v>
      </c>
      <c r="J20" s="25">
        <v>39</v>
      </c>
      <c r="K20" s="25">
        <v>48</v>
      </c>
      <c r="L20" s="25">
        <v>9</v>
      </c>
      <c r="M20" s="25">
        <v>5</v>
      </c>
      <c r="N20" s="28">
        <v>0.67330000000000001</v>
      </c>
      <c r="O20" s="142">
        <v>150.00742611020348</v>
      </c>
      <c r="P20" s="18"/>
      <c r="Q20" s="18" t="s">
        <v>91</v>
      </c>
      <c r="R20" s="18"/>
      <c r="S20" s="18"/>
      <c r="T20" s="24"/>
      <c r="U20" s="25">
        <v>8</v>
      </c>
      <c r="V20" s="25">
        <v>0</v>
      </c>
      <c r="W20" s="27">
        <v>0</v>
      </c>
      <c r="X20" s="25">
        <v>5</v>
      </c>
      <c r="Y20" s="25">
        <v>38</v>
      </c>
      <c r="Z20" s="28">
        <v>0.67849999999999999</v>
      </c>
      <c r="AA20" s="24">
        <f t="shared" si="0"/>
        <v>56.005895357406047</v>
      </c>
      <c r="AB20" s="18"/>
      <c r="AC20" s="18"/>
      <c r="AD20" s="18"/>
      <c r="AE20" s="18"/>
      <c r="AF20" s="24"/>
      <c r="AG20" s="88" t="s">
        <v>140</v>
      </c>
      <c r="AH20" s="88" t="s">
        <v>163</v>
      </c>
      <c r="AI20" s="88" t="s">
        <v>164</v>
      </c>
      <c r="AJ20" s="88"/>
      <c r="AK20" s="24"/>
      <c r="AL20" s="25"/>
      <c r="AM20" s="88"/>
      <c r="AN20" s="143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2019</v>
      </c>
      <c r="C21" s="25" t="s">
        <v>60</v>
      </c>
      <c r="D21" s="26" t="s">
        <v>90</v>
      </c>
      <c r="E21" s="25">
        <v>26</v>
      </c>
      <c r="F21" s="25">
        <v>5</v>
      </c>
      <c r="G21" s="25">
        <v>2</v>
      </c>
      <c r="H21" s="25">
        <v>60</v>
      </c>
      <c r="I21" s="25">
        <v>144</v>
      </c>
      <c r="J21" s="25">
        <v>120</v>
      </c>
      <c r="K21" s="25">
        <v>11</v>
      </c>
      <c r="L21" s="25">
        <v>6</v>
      </c>
      <c r="M21" s="25">
        <v>7</v>
      </c>
      <c r="N21" s="191">
        <v>0.67279999999999995</v>
      </c>
      <c r="O21" s="142">
        <v>214</v>
      </c>
      <c r="P21" s="18"/>
      <c r="Q21" s="25" t="s">
        <v>62</v>
      </c>
      <c r="R21" s="18" t="s">
        <v>154</v>
      </c>
      <c r="S21" s="18" t="s">
        <v>177</v>
      </c>
      <c r="T21" s="24"/>
      <c r="U21" s="25">
        <v>12</v>
      </c>
      <c r="V21" s="25">
        <v>2</v>
      </c>
      <c r="W21" s="27">
        <v>1</v>
      </c>
      <c r="X21" s="25">
        <v>27</v>
      </c>
      <c r="Y21" s="25">
        <v>67</v>
      </c>
      <c r="Z21" s="28">
        <v>0.59819999999999995</v>
      </c>
      <c r="AA21" s="24">
        <f>PRODUCT(Y21/Z21)</f>
        <v>112.00267469073889</v>
      </c>
      <c r="AB21" s="18"/>
      <c r="AC21" s="25" t="s">
        <v>61</v>
      </c>
      <c r="AD21" s="25" t="s">
        <v>62</v>
      </c>
      <c r="AE21" s="18" t="s">
        <v>74</v>
      </c>
      <c r="AF21" s="24"/>
      <c r="AG21" s="88" t="s">
        <v>136</v>
      </c>
      <c r="AH21" s="88" t="s">
        <v>178</v>
      </c>
      <c r="AI21" s="88"/>
      <c r="AJ21" s="88" t="s">
        <v>179</v>
      </c>
      <c r="AK21" s="24"/>
      <c r="AL21" s="25">
        <v>1</v>
      </c>
      <c r="AM21" s="88"/>
      <c r="AN21" s="143"/>
      <c r="AO21" s="27"/>
      <c r="AP21" s="29">
        <v>1</v>
      </c>
      <c r="AQ21" s="25"/>
      <c r="AR21" s="39"/>
    </row>
    <row r="22" spans="1:44" s="4" customFormat="1" ht="15" customHeight="1" x14ac:dyDescent="0.25">
      <c r="A22" s="2"/>
      <c r="B22" s="25">
        <v>2020</v>
      </c>
      <c r="C22" s="25" t="s">
        <v>61</v>
      </c>
      <c r="D22" s="26" t="s">
        <v>90</v>
      </c>
      <c r="E22" s="25">
        <v>24</v>
      </c>
      <c r="F22" s="25">
        <v>3</v>
      </c>
      <c r="G22" s="25">
        <v>2</v>
      </c>
      <c r="H22" s="25">
        <v>40</v>
      </c>
      <c r="I22" s="25">
        <v>133</v>
      </c>
      <c r="J22" s="25">
        <v>109</v>
      </c>
      <c r="K22" s="25">
        <v>16</v>
      </c>
      <c r="L22" s="25">
        <v>3</v>
      </c>
      <c r="M22" s="25">
        <v>5</v>
      </c>
      <c r="N22" s="191">
        <v>0.70740000000000003</v>
      </c>
      <c r="O22" s="30">
        <v>188</v>
      </c>
      <c r="P22" s="75"/>
      <c r="Q22" s="25" t="s">
        <v>62</v>
      </c>
      <c r="R22" s="18" t="s">
        <v>319</v>
      </c>
      <c r="S22" s="18" t="s">
        <v>70</v>
      </c>
      <c r="T22" s="24"/>
      <c r="U22" s="25">
        <v>8</v>
      </c>
      <c r="V22" s="25">
        <v>0</v>
      </c>
      <c r="W22" s="27">
        <v>0</v>
      </c>
      <c r="X22" s="25">
        <v>12</v>
      </c>
      <c r="Y22" s="25">
        <v>43</v>
      </c>
      <c r="Z22" s="28">
        <v>0.69350000000000001</v>
      </c>
      <c r="AA22" s="24"/>
      <c r="AB22" s="18"/>
      <c r="AC22" s="18" t="s">
        <v>56</v>
      </c>
      <c r="AD22" s="18"/>
      <c r="AE22" s="18" t="s">
        <v>158</v>
      </c>
      <c r="AF22" s="24"/>
      <c r="AG22" s="88" t="s">
        <v>318</v>
      </c>
      <c r="AH22" s="88" t="s">
        <v>329</v>
      </c>
      <c r="AI22" s="88"/>
      <c r="AJ22" s="88" t="s">
        <v>330</v>
      </c>
      <c r="AK22" s="24"/>
      <c r="AL22" s="25"/>
      <c r="AM22" s="88"/>
      <c r="AN22" s="143"/>
      <c r="AO22" s="27">
        <v>1</v>
      </c>
      <c r="AP22" s="29"/>
      <c r="AQ22" s="25"/>
      <c r="AR22" s="39"/>
    </row>
    <row r="23" spans="1:44" s="4" customFormat="1" ht="15" customHeight="1" x14ac:dyDescent="0.25">
      <c r="A23" s="2"/>
      <c r="B23" s="25">
        <v>2021</v>
      </c>
      <c r="C23" s="25" t="s">
        <v>74</v>
      </c>
      <c r="D23" s="88" t="s">
        <v>90</v>
      </c>
      <c r="E23" s="25">
        <v>20</v>
      </c>
      <c r="F23" s="25">
        <v>2</v>
      </c>
      <c r="G23" s="25">
        <v>2</v>
      </c>
      <c r="H23" s="25">
        <v>33</v>
      </c>
      <c r="I23" s="25">
        <v>103</v>
      </c>
      <c r="J23" s="25">
        <v>83</v>
      </c>
      <c r="K23" s="25">
        <v>12</v>
      </c>
      <c r="L23" s="25">
        <v>4</v>
      </c>
      <c r="M23" s="25">
        <v>4</v>
      </c>
      <c r="N23" s="252">
        <v>0.65610000000000002</v>
      </c>
      <c r="O23" s="100">
        <v>157</v>
      </c>
      <c r="P23" s="18"/>
      <c r="Q23" s="18" t="s">
        <v>337</v>
      </c>
      <c r="R23" s="18"/>
      <c r="S23" s="18"/>
      <c r="T23" s="24"/>
      <c r="U23" s="25">
        <v>10</v>
      </c>
      <c r="V23" s="25">
        <v>0</v>
      </c>
      <c r="W23" s="27">
        <v>0</v>
      </c>
      <c r="X23" s="25">
        <v>6</v>
      </c>
      <c r="Y23" s="25">
        <v>28</v>
      </c>
      <c r="Z23" s="28">
        <v>0.52829999999999999</v>
      </c>
      <c r="AA23" s="24">
        <v>53</v>
      </c>
      <c r="AB23" s="18"/>
      <c r="AC23" s="18"/>
      <c r="AD23" s="18"/>
      <c r="AE23" s="18"/>
      <c r="AF23" s="24"/>
      <c r="AG23" s="88" t="s">
        <v>341</v>
      </c>
      <c r="AH23" s="88" t="s">
        <v>342</v>
      </c>
      <c r="AI23" s="88" t="s">
        <v>164</v>
      </c>
      <c r="AJ23" s="88"/>
      <c r="AK23" s="24"/>
      <c r="AL23" s="25"/>
      <c r="AM23" s="88"/>
      <c r="AN23" s="143"/>
      <c r="AO23" s="27"/>
      <c r="AP23" s="29"/>
      <c r="AQ23" s="25"/>
      <c r="AR23" s="39"/>
    </row>
    <row r="24" spans="1:44" s="4" customFormat="1" ht="15" customHeight="1" x14ac:dyDescent="0.25">
      <c r="A24" s="2"/>
      <c r="B24" s="25">
        <v>2022</v>
      </c>
      <c r="C24" s="25" t="s">
        <v>56</v>
      </c>
      <c r="D24" s="88" t="s">
        <v>90</v>
      </c>
      <c r="E24" s="25">
        <v>24</v>
      </c>
      <c r="F24" s="25">
        <v>3</v>
      </c>
      <c r="G24" s="25">
        <v>2</v>
      </c>
      <c r="H24" s="25">
        <v>28</v>
      </c>
      <c r="I24" s="25">
        <v>90</v>
      </c>
      <c r="J24" s="25">
        <v>56</v>
      </c>
      <c r="K24" s="25">
        <v>22</v>
      </c>
      <c r="L24" s="25">
        <v>7</v>
      </c>
      <c r="M24" s="25">
        <v>5</v>
      </c>
      <c r="N24" s="32">
        <v>0.66180000000000005</v>
      </c>
      <c r="O24" s="142">
        <v>136</v>
      </c>
      <c r="P24" s="18"/>
      <c r="Q24" s="18" t="s">
        <v>152</v>
      </c>
      <c r="R24" s="18"/>
      <c r="S24" s="18"/>
      <c r="T24" s="142"/>
      <c r="U24" s="25">
        <v>3</v>
      </c>
      <c r="V24" s="25">
        <v>0</v>
      </c>
      <c r="W24" s="25">
        <v>0</v>
      </c>
      <c r="X24" s="25">
        <v>0</v>
      </c>
      <c r="Y24" s="25">
        <v>6</v>
      </c>
      <c r="Z24" s="32">
        <v>0.4</v>
      </c>
      <c r="AA24" s="142">
        <v>15</v>
      </c>
      <c r="AB24" s="18"/>
      <c r="AC24" s="18"/>
      <c r="AD24" s="18"/>
      <c r="AE24" s="18"/>
      <c r="AF24" s="24"/>
      <c r="AG24" s="88" t="s">
        <v>384</v>
      </c>
      <c r="AH24" s="88"/>
      <c r="AI24" s="88"/>
      <c r="AJ24" s="88"/>
      <c r="AK24" s="24"/>
      <c r="AL24" s="25"/>
      <c r="AM24" s="88"/>
      <c r="AN24" s="143"/>
      <c r="AO24" s="27"/>
      <c r="AP24" s="29"/>
      <c r="AQ24" s="25"/>
      <c r="AR24" s="39"/>
    </row>
    <row r="25" spans="1:44" s="4" customFormat="1" ht="15" customHeight="1" x14ac:dyDescent="0.25">
      <c r="A25" s="1"/>
      <c r="B25" s="16" t="s">
        <v>7</v>
      </c>
      <c r="C25" s="17"/>
      <c r="D25" s="15"/>
      <c r="E25" s="18">
        <f>SUM(E4:E24)</f>
        <v>277</v>
      </c>
      <c r="F25" s="18">
        <f t="shared" ref="F25:M25" si="1">SUM(F4:F24)</f>
        <v>25</v>
      </c>
      <c r="G25" s="18">
        <f t="shared" si="1"/>
        <v>31</v>
      </c>
      <c r="H25" s="18">
        <f t="shared" si="1"/>
        <v>486</v>
      </c>
      <c r="I25" s="18">
        <f t="shared" si="1"/>
        <v>1273</v>
      </c>
      <c r="J25" s="18">
        <f t="shared" si="1"/>
        <v>770</v>
      </c>
      <c r="K25" s="18">
        <f t="shared" si="1"/>
        <v>360</v>
      </c>
      <c r="L25" s="18">
        <f t="shared" si="1"/>
        <v>87</v>
      </c>
      <c r="M25" s="18">
        <f t="shared" si="1"/>
        <v>56</v>
      </c>
      <c r="N25" s="33">
        <f>PRODUCT(I25/O25)</f>
        <v>0.65516294876689374</v>
      </c>
      <c r="O25" s="24">
        <f>SUM(O10:O24)</f>
        <v>1943.0280701861425</v>
      </c>
      <c r="P25" s="75" t="s">
        <v>47</v>
      </c>
      <c r="Q25" s="75" t="s">
        <v>320</v>
      </c>
      <c r="R25" s="75" t="s">
        <v>47</v>
      </c>
      <c r="S25" s="75" t="s">
        <v>47</v>
      </c>
      <c r="T25" s="24"/>
      <c r="U25" s="18">
        <f>SUM(U4:U24)</f>
        <v>105</v>
      </c>
      <c r="V25" s="18">
        <f>SUM(V4:V24)</f>
        <v>4</v>
      </c>
      <c r="W25" s="18">
        <f>SUM(W4:W24)</f>
        <v>3</v>
      </c>
      <c r="X25" s="18">
        <f>SUM(X4:X24)</f>
        <v>133</v>
      </c>
      <c r="Y25" s="18">
        <f>SUM(Y4:Y24)</f>
        <v>433</v>
      </c>
      <c r="Z25" s="33">
        <f>PRODUCT(N31)</f>
        <v>0.62123385939741749</v>
      </c>
      <c r="AA25" s="87">
        <f>SUM(AA10:AA24)</f>
        <v>634.99541612280416</v>
      </c>
      <c r="AB25" s="75" t="s">
        <v>47</v>
      </c>
      <c r="AC25" s="75" t="s">
        <v>180</v>
      </c>
      <c r="AD25" s="75" t="s">
        <v>47</v>
      </c>
      <c r="AE25" s="75" t="s">
        <v>47</v>
      </c>
      <c r="AF25" s="24"/>
      <c r="AG25" s="75" t="s">
        <v>385</v>
      </c>
      <c r="AH25" s="75" t="s">
        <v>343</v>
      </c>
      <c r="AI25" s="75" t="s">
        <v>134</v>
      </c>
      <c r="AJ25" s="75" t="s">
        <v>331</v>
      </c>
      <c r="AK25" s="24"/>
      <c r="AL25" s="18">
        <f t="shared" ref="AL25:AQ25" si="2">SUM(AL4:AL24)</f>
        <v>2</v>
      </c>
      <c r="AM25" s="18">
        <f t="shared" si="2"/>
        <v>0</v>
      </c>
      <c r="AN25" s="18">
        <f t="shared" si="2"/>
        <v>0</v>
      </c>
      <c r="AO25" s="18">
        <f t="shared" si="2"/>
        <v>5</v>
      </c>
      <c r="AP25" s="18">
        <f t="shared" si="2"/>
        <v>3</v>
      </c>
      <c r="AQ25" s="18">
        <f t="shared" si="2"/>
        <v>1</v>
      </c>
      <c r="AR25" s="39"/>
    </row>
    <row r="26" spans="1:44" s="4" customFormat="1" ht="15" customHeight="1" x14ac:dyDescent="0.25">
      <c r="A26" s="1"/>
      <c r="B26" s="16" t="s">
        <v>388</v>
      </c>
      <c r="C26" s="17"/>
      <c r="D26" s="15"/>
      <c r="E26" s="17"/>
      <c r="F26" s="14" t="s">
        <v>389</v>
      </c>
      <c r="G26" s="14"/>
      <c r="H26" s="14" t="s">
        <v>156</v>
      </c>
      <c r="I26" s="14"/>
      <c r="J26" s="14"/>
      <c r="K26" s="14"/>
      <c r="L26" s="14"/>
      <c r="M26" s="14"/>
      <c r="N26" s="79"/>
      <c r="O26" s="24"/>
      <c r="P26" s="22"/>
      <c r="Q26" s="20"/>
      <c r="R26" s="80"/>
      <c r="S26" s="81"/>
      <c r="T26" s="24"/>
      <c r="U26" s="17" t="s">
        <v>182</v>
      </c>
      <c r="V26" s="14" t="s">
        <v>390</v>
      </c>
      <c r="W26" s="14"/>
      <c r="X26" s="14" t="s">
        <v>366</v>
      </c>
      <c r="Y26" s="14" t="s">
        <v>368</v>
      </c>
      <c r="Z26" s="79"/>
      <c r="AA26" s="24"/>
      <c r="AB26" s="82"/>
      <c r="AC26" s="83"/>
      <c r="AD26" s="80"/>
      <c r="AE26" s="81"/>
      <c r="AF26" s="24"/>
      <c r="AG26" s="84">
        <f>PRODUCT(11/12)</f>
        <v>0.91666666666666663</v>
      </c>
      <c r="AH26" s="85">
        <v>0.72699999999999998</v>
      </c>
      <c r="AI26" s="85">
        <v>0</v>
      </c>
      <c r="AJ26" s="86">
        <v>0.625</v>
      </c>
      <c r="AK26" s="24"/>
      <c r="AL26" s="17"/>
      <c r="AM26" s="14"/>
      <c r="AN26" s="14"/>
      <c r="AO26" s="14"/>
      <c r="AP26" s="14"/>
      <c r="AQ26" s="15"/>
      <c r="AR26" s="39"/>
    </row>
    <row r="27" spans="1:44" ht="15" customHeight="1" x14ac:dyDescent="0.25">
      <c r="A27" s="2"/>
      <c r="B27" s="26" t="s">
        <v>2</v>
      </c>
      <c r="C27" s="29"/>
      <c r="D27" s="34">
        <f>SUM(F25:H25)+((I25-F25-G25)/3)+(E25/3)+(AL25*25)+(AM25*25)+(AN25*10)+(AO25*25)+(AP25*20)+(AQ25*15)-15-25</f>
        <v>1250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24"/>
      <c r="Q27" s="24"/>
      <c r="R27" s="24"/>
      <c r="S27" s="24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4" s="4" customFormat="1" ht="15" customHeight="1" x14ac:dyDescent="0.25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0"/>
      <c r="P28" s="30"/>
      <c r="Q28" s="30"/>
      <c r="R28" s="30"/>
      <c r="S28" s="30"/>
      <c r="T28" s="30"/>
      <c r="U28" s="35"/>
      <c r="V28" s="38"/>
      <c r="W28" s="35"/>
      <c r="X28" s="35"/>
      <c r="Y28" s="35"/>
      <c r="Z28" s="35"/>
      <c r="AA28" s="35"/>
      <c r="AB28" s="35"/>
      <c r="AC28" s="35"/>
      <c r="AD28" s="35"/>
      <c r="AE28" s="35"/>
      <c r="AF28" s="24"/>
      <c r="AG28" s="35"/>
      <c r="AH28" s="35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4" ht="15" customHeight="1" x14ac:dyDescent="0.25">
      <c r="A29" s="2"/>
      <c r="B29" s="22" t="s">
        <v>24</v>
      </c>
      <c r="C29" s="40"/>
      <c r="D29" s="40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16</v>
      </c>
      <c r="J29" s="35"/>
      <c r="K29" s="18" t="s">
        <v>26</v>
      </c>
      <c r="L29" s="18" t="s">
        <v>27</v>
      </c>
      <c r="M29" s="18" t="s">
        <v>28</v>
      </c>
      <c r="N29" s="18" t="s">
        <v>21</v>
      </c>
      <c r="O29" s="24"/>
      <c r="P29" s="41" t="s">
        <v>338</v>
      </c>
      <c r="Q29" s="12"/>
      <c r="R29" s="12"/>
      <c r="S29" s="12"/>
      <c r="T29" s="42"/>
      <c r="U29" s="42"/>
      <c r="V29" s="42"/>
      <c r="W29" s="42"/>
      <c r="X29" s="42"/>
      <c r="Y29" s="12"/>
      <c r="Z29" s="12"/>
      <c r="AA29" s="12"/>
      <c r="AB29" s="42"/>
      <c r="AC29" s="42"/>
      <c r="AD29" s="12"/>
      <c r="AE29" s="43"/>
      <c r="AF29" s="24"/>
      <c r="AG29" s="41" t="s">
        <v>339</v>
      </c>
      <c r="AH29" s="12"/>
      <c r="AI29" s="12"/>
      <c r="AJ29" s="12"/>
      <c r="AK29" s="12"/>
      <c r="AL29" s="11" t="s">
        <v>340</v>
      </c>
      <c r="AM29" s="12"/>
      <c r="AN29" s="12"/>
      <c r="AO29" s="12"/>
      <c r="AP29" s="12"/>
      <c r="AQ29" s="43"/>
      <c r="AR29" s="39"/>
    </row>
    <row r="30" spans="1:44" ht="15" customHeight="1" x14ac:dyDescent="0.25">
      <c r="A30" s="2"/>
      <c r="B30" s="41" t="s">
        <v>12</v>
      </c>
      <c r="C30" s="12"/>
      <c r="D30" s="43"/>
      <c r="E30" s="25">
        <f>PRODUCT(E25)</f>
        <v>277</v>
      </c>
      <c r="F30" s="25">
        <f>PRODUCT(F25)</f>
        <v>25</v>
      </c>
      <c r="G30" s="25">
        <f>PRODUCT(G25)</f>
        <v>31</v>
      </c>
      <c r="H30" s="25">
        <f>PRODUCT(H25)</f>
        <v>486</v>
      </c>
      <c r="I30" s="25">
        <f>PRODUCT(I25)</f>
        <v>1273</v>
      </c>
      <c r="J30" s="35"/>
      <c r="K30" s="44">
        <f>PRODUCT((F30+G30)/E30)</f>
        <v>0.20216606498194944</v>
      </c>
      <c r="L30" s="44">
        <f>PRODUCT(H30/E30)</f>
        <v>1.7545126353790614</v>
      </c>
      <c r="M30" s="44">
        <f>PRODUCT(I30/E30)</f>
        <v>4.5956678700361007</v>
      </c>
      <c r="N30" s="32">
        <f>PRODUCT(N25)</f>
        <v>0.65516294876689374</v>
      </c>
      <c r="O30" s="24">
        <f>PRODUCT(O25)</f>
        <v>1943.0280701861425</v>
      </c>
      <c r="P30" s="178" t="s">
        <v>9</v>
      </c>
      <c r="Q30" s="192"/>
      <c r="R30" s="179" t="s">
        <v>94</v>
      </c>
      <c r="S30" s="179"/>
      <c r="T30" s="179"/>
      <c r="U30" s="179"/>
      <c r="V30" s="179"/>
      <c r="W30" s="179"/>
      <c r="X30" s="179"/>
      <c r="Y30" s="193"/>
      <c r="Z30" s="193" t="s">
        <v>57</v>
      </c>
      <c r="AA30" s="179"/>
      <c r="AB30" s="194"/>
      <c r="AC30" s="194" t="s">
        <v>98</v>
      </c>
      <c r="AD30" s="195"/>
      <c r="AE30" s="180"/>
      <c r="AF30" s="24"/>
      <c r="AG30" s="178" t="s">
        <v>9</v>
      </c>
      <c r="AH30" s="179" t="s">
        <v>344</v>
      </c>
      <c r="AI30" s="179"/>
      <c r="AJ30" s="242"/>
      <c r="AK30" s="242"/>
      <c r="AL30" s="242">
        <v>2076</v>
      </c>
      <c r="AM30" s="242"/>
      <c r="AN30" s="209" t="s">
        <v>345</v>
      </c>
      <c r="AO30" s="242"/>
      <c r="AP30" s="242"/>
      <c r="AQ30" s="194"/>
      <c r="AR30" s="39"/>
    </row>
    <row r="31" spans="1:44" ht="15" customHeight="1" x14ac:dyDescent="0.25">
      <c r="A31" s="2"/>
      <c r="B31" s="45" t="s">
        <v>14</v>
      </c>
      <c r="C31" s="46"/>
      <c r="D31" s="47"/>
      <c r="E31" s="25">
        <f>SUM(U25)</f>
        <v>105</v>
      </c>
      <c r="F31" s="25">
        <f>SUM(V25)</f>
        <v>4</v>
      </c>
      <c r="G31" s="25">
        <f>SUM(W25)</f>
        <v>3</v>
      </c>
      <c r="H31" s="25">
        <f>SUM(X25)</f>
        <v>133</v>
      </c>
      <c r="I31" s="25">
        <f>SUM(Y25)</f>
        <v>433</v>
      </c>
      <c r="J31" s="35"/>
      <c r="K31" s="44">
        <f>PRODUCT((F31+G31)/E31)</f>
        <v>6.6666666666666666E-2</v>
      </c>
      <c r="L31" s="44">
        <f>PRODUCT(H31/E31)</f>
        <v>1.2666666666666666</v>
      </c>
      <c r="M31" s="44">
        <f>PRODUCT(I31/E31)</f>
        <v>4.1238095238095234</v>
      </c>
      <c r="N31" s="32">
        <f>PRODUCT(I31/O31)</f>
        <v>0.62123385939741749</v>
      </c>
      <c r="O31" s="24">
        <v>697</v>
      </c>
      <c r="P31" s="196" t="s">
        <v>50</v>
      </c>
      <c r="Q31" s="197"/>
      <c r="R31" s="198" t="s">
        <v>95</v>
      </c>
      <c r="S31" s="198"/>
      <c r="T31" s="198"/>
      <c r="U31" s="198"/>
      <c r="V31" s="198"/>
      <c r="W31" s="198"/>
      <c r="X31" s="198"/>
      <c r="Y31" s="199"/>
      <c r="Z31" s="199" t="s">
        <v>99</v>
      </c>
      <c r="AA31" s="198"/>
      <c r="AB31" s="200"/>
      <c r="AC31" s="200" t="s">
        <v>100</v>
      </c>
      <c r="AD31" s="201"/>
      <c r="AE31" s="202"/>
      <c r="AF31" s="24"/>
      <c r="AG31" s="196" t="s">
        <v>50</v>
      </c>
      <c r="AH31" s="198" t="s">
        <v>344</v>
      </c>
      <c r="AI31" s="198"/>
      <c r="AJ31" s="217"/>
      <c r="AK31" s="217"/>
      <c r="AL31" s="217">
        <v>2076</v>
      </c>
      <c r="AM31" s="217"/>
      <c r="AN31" s="209" t="s">
        <v>345</v>
      </c>
      <c r="AO31" s="217"/>
      <c r="AP31" s="217"/>
      <c r="AQ31" s="200"/>
      <c r="AR31" s="39"/>
    </row>
    <row r="32" spans="1:44" ht="15" customHeight="1" x14ac:dyDescent="0.25">
      <c r="A32" s="2"/>
      <c r="B32" s="48" t="s">
        <v>15</v>
      </c>
      <c r="C32" s="49"/>
      <c r="D32" s="50"/>
      <c r="E32" s="31"/>
      <c r="F32" s="31"/>
      <c r="G32" s="31"/>
      <c r="H32" s="31"/>
      <c r="I32" s="31"/>
      <c r="J32" s="35"/>
      <c r="K32" s="51"/>
      <c r="L32" s="51"/>
      <c r="M32" s="51"/>
      <c r="N32" s="52"/>
      <c r="O32" s="24"/>
      <c r="P32" s="196" t="s">
        <v>51</v>
      </c>
      <c r="Q32" s="197"/>
      <c r="R32" s="198" t="s">
        <v>96</v>
      </c>
      <c r="S32" s="198"/>
      <c r="T32" s="198"/>
      <c r="U32" s="198"/>
      <c r="V32" s="198"/>
      <c r="W32" s="198"/>
      <c r="X32" s="198"/>
      <c r="Y32" s="199"/>
      <c r="Z32" s="199" t="s">
        <v>101</v>
      </c>
      <c r="AA32" s="198"/>
      <c r="AB32" s="200"/>
      <c r="AC32" s="200" t="s">
        <v>102</v>
      </c>
      <c r="AD32" s="201"/>
      <c r="AE32" s="202"/>
      <c r="AF32" s="24"/>
      <c r="AG32" s="196" t="s">
        <v>51</v>
      </c>
      <c r="AH32" s="198" t="s">
        <v>344</v>
      </c>
      <c r="AI32" s="198"/>
      <c r="AJ32" s="217"/>
      <c r="AK32" s="217"/>
      <c r="AL32" s="217">
        <v>2076</v>
      </c>
      <c r="AM32" s="217"/>
      <c r="AN32" s="209" t="s">
        <v>345</v>
      </c>
      <c r="AO32" s="217"/>
      <c r="AP32" s="217"/>
      <c r="AQ32" s="200"/>
      <c r="AR32" s="39"/>
    </row>
    <row r="33" spans="1:45" ht="15" customHeight="1" x14ac:dyDescent="0.25">
      <c r="A33" s="2"/>
      <c r="B33" s="53" t="s">
        <v>25</v>
      </c>
      <c r="C33" s="54"/>
      <c r="D33" s="55"/>
      <c r="E33" s="18">
        <f>SUM(E30:E32)</f>
        <v>382</v>
      </c>
      <c r="F33" s="18">
        <f>SUM(F30:F32)</f>
        <v>29</v>
      </c>
      <c r="G33" s="18">
        <f>SUM(G30:G32)</f>
        <v>34</v>
      </c>
      <c r="H33" s="18">
        <f>SUM(H30:H32)</f>
        <v>619</v>
      </c>
      <c r="I33" s="18">
        <f>SUM(I30:I32)</f>
        <v>1706</v>
      </c>
      <c r="J33" s="35"/>
      <c r="K33" s="56">
        <f>PRODUCT((F33+G33)/E33)</f>
        <v>0.16492146596858639</v>
      </c>
      <c r="L33" s="56">
        <f>PRODUCT(H33/E33)</f>
        <v>1.6204188481675392</v>
      </c>
      <c r="M33" s="56">
        <f>PRODUCT(I33/E33)</f>
        <v>4.4659685863874348</v>
      </c>
      <c r="N33" s="33">
        <f>PRODUCT(I33/O33)</f>
        <v>0.64620525034027909</v>
      </c>
      <c r="O33" s="24">
        <f>SUM(O30:O32)</f>
        <v>2640.0280701861425</v>
      </c>
      <c r="P33" s="203" t="s">
        <v>10</v>
      </c>
      <c r="Q33" s="204"/>
      <c r="R33" s="205" t="s">
        <v>97</v>
      </c>
      <c r="S33" s="205"/>
      <c r="T33" s="205"/>
      <c r="U33" s="205"/>
      <c r="V33" s="205"/>
      <c r="W33" s="205"/>
      <c r="X33" s="205"/>
      <c r="Y33" s="206"/>
      <c r="Z33" s="206" t="s">
        <v>71</v>
      </c>
      <c r="AA33" s="205"/>
      <c r="AB33" s="72"/>
      <c r="AC33" s="72" t="s">
        <v>103</v>
      </c>
      <c r="AD33" s="73"/>
      <c r="AE33" s="207"/>
      <c r="AF33" s="24"/>
      <c r="AG33" s="203" t="s">
        <v>10</v>
      </c>
      <c r="AH33" s="205" t="s">
        <v>346</v>
      </c>
      <c r="AI33" s="205"/>
      <c r="AJ33" s="243"/>
      <c r="AK33" s="243"/>
      <c r="AL33" s="243">
        <v>2982</v>
      </c>
      <c r="AM33" s="243"/>
      <c r="AN33" s="211" t="s">
        <v>347</v>
      </c>
      <c r="AO33" s="243"/>
      <c r="AP33" s="243"/>
      <c r="AQ33" s="72"/>
      <c r="AR33" s="39"/>
    </row>
    <row r="34" spans="1:45" ht="15" customHeight="1" x14ac:dyDescent="0.25">
      <c r="A34" s="2"/>
      <c r="B34" s="37"/>
      <c r="C34" s="37"/>
      <c r="D34" s="37"/>
      <c r="E34" s="37"/>
      <c r="F34" s="37"/>
      <c r="G34" s="37"/>
      <c r="H34" s="37"/>
      <c r="I34" s="37"/>
      <c r="J34" s="35"/>
      <c r="K34" s="37"/>
      <c r="L34" s="37"/>
      <c r="M34" s="37"/>
      <c r="N34" s="36"/>
      <c r="O34" s="24"/>
      <c r="P34" s="35"/>
      <c r="Q34" s="38"/>
      <c r="R34" s="35"/>
      <c r="S34" s="35"/>
      <c r="T34" s="24"/>
      <c r="U34" s="24"/>
      <c r="V34" s="38"/>
      <c r="W34" s="35"/>
      <c r="X34" s="35"/>
      <c r="Y34" s="24"/>
      <c r="Z34" s="24"/>
      <c r="AA34" s="24"/>
      <c r="AB34" s="24"/>
      <c r="AC34" s="24"/>
      <c r="AD34" s="24"/>
      <c r="AE34" s="24"/>
      <c r="AF34" s="24"/>
      <c r="AG34" s="24"/>
      <c r="AH34" s="57"/>
      <c r="AI34" s="35"/>
      <c r="AJ34" s="35"/>
      <c r="AK34" s="24"/>
      <c r="AL34" s="35"/>
      <c r="AM34" s="35"/>
      <c r="AN34" s="39"/>
      <c r="AO34" s="39"/>
      <c r="AP34" s="39"/>
      <c r="AQ34" s="39"/>
      <c r="AR34" s="39"/>
    </row>
    <row r="35" spans="1:45" ht="15" customHeight="1" x14ac:dyDescent="0.25">
      <c r="A35" s="2"/>
      <c r="B35" s="41" t="s">
        <v>109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7"/>
      <c r="O35" s="11"/>
      <c r="P35" s="12"/>
      <c r="Q35" s="12"/>
      <c r="R35" s="12"/>
      <c r="S35" s="12"/>
      <c r="T35" s="11"/>
      <c r="U35" s="11"/>
      <c r="V35" s="12"/>
      <c r="W35" s="12"/>
      <c r="X35" s="12"/>
      <c r="Y35" s="11"/>
      <c r="Z35" s="11"/>
      <c r="AA35" s="11"/>
      <c r="AB35" s="11"/>
      <c r="AC35" s="11"/>
      <c r="AD35" s="11"/>
      <c r="AE35" s="11"/>
      <c r="AF35" s="11"/>
      <c r="AG35" s="11"/>
      <c r="AH35" s="128"/>
      <c r="AI35" s="12"/>
      <c r="AJ35" s="12"/>
      <c r="AK35" s="11"/>
      <c r="AL35" s="128"/>
      <c r="AM35" s="12"/>
      <c r="AN35" s="12"/>
      <c r="AO35" s="12"/>
      <c r="AP35" s="12"/>
      <c r="AQ35" s="43"/>
      <c r="AR35" s="39"/>
    </row>
    <row r="36" spans="1:45" ht="15" customHeight="1" x14ac:dyDescent="0.25">
      <c r="A36" s="2"/>
      <c r="B36" s="38"/>
      <c r="C36" s="38"/>
      <c r="D36" s="38"/>
      <c r="E36" s="38"/>
      <c r="F36" s="38"/>
      <c r="G36" s="38"/>
      <c r="H36" s="38"/>
      <c r="I36" s="38"/>
      <c r="J36" s="35"/>
      <c r="K36" s="38"/>
      <c r="L36" s="38"/>
      <c r="M36" s="38"/>
      <c r="N36" s="36"/>
      <c r="O36" s="24"/>
      <c r="P36" s="35"/>
      <c r="Q36" s="38"/>
      <c r="R36" s="35"/>
      <c r="S36" s="35"/>
      <c r="T36" s="24"/>
      <c r="U36" s="24"/>
      <c r="V36" s="38"/>
      <c r="W36" s="35"/>
      <c r="X36" s="35"/>
      <c r="Y36" s="24"/>
      <c r="Z36" s="24"/>
      <c r="AA36" s="24"/>
      <c r="AB36" s="24"/>
      <c r="AC36" s="24"/>
      <c r="AD36" s="24"/>
      <c r="AE36" s="24"/>
      <c r="AF36" s="24"/>
      <c r="AG36" s="24"/>
      <c r="AH36" s="57"/>
      <c r="AI36" s="35"/>
      <c r="AJ36" s="35"/>
      <c r="AK36" s="24"/>
      <c r="AL36" s="35"/>
      <c r="AM36" s="35"/>
      <c r="AN36" s="35"/>
      <c r="AO36" s="35"/>
      <c r="AP36" s="35"/>
      <c r="AQ36" s="35"/>
      <c r="AR36" s="39"/>
    </row>
    <row r="37" spans="1:45" ht="15" customHeight="1" x14ac:dyDescent="0.25">
      <c r="A37" s="2"/>
      <c r="B37" s="38" t="s">
        <v>65</v>
      </c>
      <c r="C37" s="35"/>
      <c r="D37" s="35" t="s">
        <v>104</v>
      </c>
      <c r="E37" s="38"/>
      <c r="F37" s="24"/>
      <c r="G37" s="35"/>
      <c r="H37" s="35"/>
      <c r="I37" s="35"/>
      <c r="J37" s="35"/>
      <c r="K37" s="35"/>
      <c r="L37" s="35"/>
      <c r="M37" s="35"/>
      <c r="N37" s="35" t="s">
        <v>105</v>
      </c>
      <c r="O37" s="24"/>
      <c r="P37" s="35"/>
      <c r="Q37" s="38"/>
      <c r="R37" s="35"/>
      <c r="S37" s="35"/>
      <c r="T37" s="24"/>
      <c r="U37" s="24"/>
      <c r="V37" s="35" t="s">
        <v>106</v>
      </c>
      <c r="W37" s="35"/>
      <c r="X37" s="35"/>
      <c r="Y37" s="35"/>
      <c r="Z37" s="35"/>
      <c r="AA37" s="35"/>
      <c r="AB37" s="35"/>
      <c r="AC37" s="35"/>
      <c r="AD37" s="35" t="s">
        <v>108</v>
      </c>
      <c r="AE37" s="39"/>
      <c r="AF37" s="35"/>
      <c r="AG37" s="35"/>
      <c r="AH37" s="35"/>
      <c r="AI37" s="35" t="s">
        <v>107</v>
      </c>
      <c r="AJ37" s="39"/>
      <c r="AK37" s="35"/>
      <c r="AL37" s="35"/>
      <c r="AM37" s="35"/>
      <c r="AN37" s="35"/>
      <c r="AO37" s="35"/>
      <c r="AP37" s="35"/>
      <c r="AQ37" s="35"/>
      <c r="AR37" s="39"/>
      <c r="AS37" s="39"/>
    </row>
    <row r="38" spans="1:45" s="9" customFormat="1" ht="15" customHeight="1" x14ac:dyDescent="0.25">
      <c r="A38" s="23"/>
      <c r="B38" s="38"/>
      <c r="C38" s="35"/>
      <c r="D38" s="35"/>
      <c r="E38" s="38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57"/>
      <c r="W38" s="35"/>
      <c r="X38" s="35"/>
      <c r="Y38" s="35"/>
      <c r="Z38" s="35"/>
      <c r="AA38" s="35"/>
      <c r="AB38" s="35"/>
      <c r="AC38" s="35"/>
      <c r="AD38" s="35"/>
      <c r="AE38" s="35"/>
      <c r="AF38" s="39"/>
      <c r="AG38" s="23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9"/>
      <c r="AS38" s="39"/>
    </row>
    <row r="39" spans="1:45" ht="15" customHeight="1" x14ac:dyDescent="0.2">
      <c r="A39" s="2"/>
      <c r="B39" s="212" t="s">
        <v>184</v>
      </c>
      <c r="C39" s="62"/>
      <c r="D39" s="62"/>
      <c r="E39" s="62"/>
      <c r="F39" s="62" t="s">
        <v>185</v>
      </c>
      <c r="G39" s="62" t="s">
        <v>3</v>
      </c>
      <c r="H39" s="62" t="s">
        <v>5</v>
      </c>
      <c r="I39" s="62" t="s">
        <v>6</v>
      </c>
      <c r="J39" s="62" t="s">
        <v>186</v>
      </c>
      <c r="K39" s="213" t="s">
        <v>16</v>
      </c>
      <c r="L39" s="35"/>
      <c r="M39" s="214" t="s">
        <v>187</v>
      </c>
      <c r="N39" s="63"/>
      <c r="O39" s="63"/>
      <c r="P39" s="62" t="s">
        <v>3</v>
      </c>
      <c r="Q39" s="62" t="s">
        <v>5</v>
      </c>
      <c r="R39" s="62" t="s">
        <v>6</v>
      </c>
      <c r="S39" s="62" t="s">
        <v>186</v>
      </c>
      <c r="T39" s="63"/>
      <c r="U39" s="213" t="s">
        <v>16</v>
      </c>
      <c r="V39" s="35"/>
      <c r="W39" s="214" t="s">
        <v>261</v>
      </c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215"/>
      <c r="AI39" s="212" t="s">
        <v>370</v>
      </c>
      <c r="AJ39" s="62"/>
      <c r="AK39" s="131"/>
      <c r="AL39" s="62" t="s">
        <v>371</v>
      </c>
      <c r="AM39" s="63"/>
      <c r="AN39" s="131" t="s">
        <v>372</v>
      </c>
      <c r="AO39" s="63"/>
      <c r="AP39" s="62" t="s">
        <v>373</v>
      </c>
      <c r="AQ39" s="89"/>
      <c r="AR39" s="24"/>
      <c r="AS39" s="24"/>
    </row>
    <row r="40" spans="1:45" ht="15" customHeight="1" x14ac:dyDescent="0.2">
      <c r="A40" s="2"/>
      <c r="B40" s="201">
        <v>2010</v>
      </c>
      <c r="C40" s="217" t="s">
        <v>62</v>
      </c>
      <c r="D40" s="198" t="s">
        <v>90</v>
      </c>
      <c r="E40" s="217"/>
      <c r="F40" s="217">
        <v>19</v>
      </c>
      <c r="G40" s="217">
        <v>1</v>
      </c>
      <c r="H40" s="218">
        <f>PRODUCT((F10+G10)/E10)</f>
        <v>0</v>
      </c>
      <c r="I40" s="218">
        <f>PRODUCT(H10/E10)</f>
        <v>0</v>
      </c>
      <c r="J40" s="218">
        <f>PRODUCT(F10+G10+H10)/E10</f>
        <v>0</v>
      </c>
      <c r="K40" s="219">
        <f>PRODUCT(I10/E10)</f>
        <v>1</v>
      </c>
      <c r="L40" s="38"/>
      <c r="M40" s="210" t="s">
        <v>189</v>
      </c>
      <c r="N40" s="217"/>
      <c r="O40" s="217"/>
      <c r="P40" s="235" t="s">
        <v>304</v>
      </c>
      <c r="Q40" s="217"/>
      <c r="R40" s="217"/>
      <c r="S40" s="217"/>
      <c r="T40" s="220"/>
      <c r="U40" s="200" t="s">
        <v>272</v>
      </c>
      <c r="V40" s="38"/>
      <c r="W40" s="210" t="s">
        <v>263</v>
      </c>
      <c r="X40" s="209"/>
      <c r="Y40" s="198"/>
      <c r="Z40" s="198"/>
      <c r="AA40" s="198"/>
      <c r="AB40" s="198"/>
      <c r="AC40" s="198"/>
      <c r="AD40" s="198"/>
      <c r="AE40" s="198"/>
      <c r="AF40" s="198"/>
      <c r="AG40" s="199"/>
      <c r="AH40" s="221"/>
      <c r="AI40" s="201">
        <v>2020</v>
      </c>
      <c r="AJ40" s="235" t="s">
        <v>375</v>
      </c>
      <c r="AK40" s="245"/>
      <c r="AL40" s="246">
        <v>1103</v>
      </c>
      <c r="AM40" s="209"/>
      <c r="AN40" s="247">
        <v>119.7</v>
      </c>
      <c r="AO40" s="209"/>
      <c r="AP40" s="217">
        <v>1</v>
      </c>
      <c r="AQ40" s="248"/>
      <c r="AR40" s="24"/>
      <c r="AS40" s="24"/>
    </row>
    <row r="41" spans="1:45" ht="15" customHeight="1" x14ac:dyDescent="0.2">
      <c r="A41" s="2"/>
      <c r="B41" s="201">
        <v>2011</v>
      </c>
      <c r="C41" s="217"/>
      <c r="D41" s="198"/>
      <c r="E41" s="217"/>
      <c r="F41" s="217">
        <v>20</v>
      </c>
      <c r="G41" s="217"/>
      <c r="H41" s="218"/>
      <c r="I41" s="218"/>
      <c r="J41" s="218"/>
      <c r="K41" s="219"/>
      <c r="L41" s="38"/>
      <c r="M41" s="210" t="s">
        <v>190</v>
      </c>
      <c r="N41" s="217"/>
      <c r="O41" s="217"/>
      <c r="P41" s="235" t="s">
        <v>305</v>
      </c>
      <c r="Q41" s="217"/>
      <c r="R41" s="217"/>
      <c r="S41" s="217"/>
      <c r="T41" s="220"/>
      <c r="U41" s="200" t="s">
        <v>273</v>
      </c>
      <c r="V41" s="38"/>
      <c r="W41" s="222" t="s">
        <v>264</v>
      </c>
      <c r="X41" s="209"/>
      <c r="Y41" s="209" t="s">
        <v>265</v>
      </c>
      <c r="Z41" s="232"/>
      <c r="AA41" s="232"/>
      <c r="AB41" s="232"/>
      <c r="AC41" s="232"/>
      <c r="AD41" s="232"/>
      <c r="AE41" s="232"/>
      <c r="AF41" s="232"/>
      <c r="AG41" s="233" t="s">
        <v>266</v>
      </c>
      <c r="AH41" s="202"/>
      <c r="AI41" s="201">
        <v>2021</v>
      </c>
      <c r="AJ41" s="235" t="s">
        <v>374</v>
      </c>
      <c r="AK41" s="245"/>
      <c r="AL41" s="249">
        <v>1179.7</v>
      </c>
      <c r="AM41" s="209"/>
      <c r="AN41" s="247">
        <f t="shared" ref="AN41:AN42" si="3">PRODUCT(AL41-AL40)</f>
        <v>76.700000000000045</v>
      </c>
      <c r="AO41" s="209"/>
      <c r="AP41" s="217"/>
      <c r="AQ41" s="248"/>
      <c r="AR41" s="24"/>
      <c r="AS41" s="24"/>
    </row>
    <row r="42" spans="1:45" ht="15" customHeight="1" x14ac:dyDescent="0.2">
      <c r="A42" s="2"/>
      <c r="B42" s="201">
        <v>2012</v>
      </c>
      <c r="C42" s="217" t="s">
        <v>61</v>
      </c>
      <c r="D42" s="198" t="s">
        <v>90</v>
      </c>
      <c r="E42" s="217"/>
      <c r="F42" s="217">
        <v>21</v>
      </c>
      <c r="G42" s="217">
        <v>19</v>
      </c>
      <c r="H42" s="218">
        <f t="shared" ref="H42:H51" si="4">PRODUCT((F13+G13)/E13)</f>
        <v>0.21052631578947367</v>
      </c>
      <c r="I42" s="218">
        <f t="shared" ref="I42:I51" si="5">PRODUCT(H13/E13)</f>
        <v>0.94736842105263153</v>
      </c>
      <c r="J42" s="218">
        <f t="shared" ref="J42:J51" si="6">PRODUCT(F13+G13+H13)/E13</f>
        <v>1.1578947368421053</v>
      </c>
      <c r="K42" s="219">
        <f t="shared" ref="K42:K51" si="7">PRODUCT(I13/E13)</f>
        <v>1.7894736842105263</v>
      </c>
      <c r="L42" s="38"/>
      <c r="M42" s="210" t="s">
        <v>191</v>
      </c>
      <c r="N42" s="217"/>
      <c r="O42" s="217"/>
      <c r="P42" s="235" t="s">
        <v>306</v>
      </c>
      <c r="Q42" s="235" t="s">
        <v>282</v>
      </c>
      <c r="R42" s="235" t="s">
        <v>290</v>
      </c>
      <c r="S42" s="235" t="s">
        <v>296</v>
      </c>
      <c r="T42" s="220"/>
      <c r="U42" s="200" t="s">
        <v>274</v>
      </c>
      <c r="V42" s="38"/>
      <c r="W42" s="222"/>
      <c r="X42" s="209"/>
      <c r="Y42" s="198"/>
      <c r="Z42" s="198"/>
      <c r="AA42" s="198"/>
      <c r="AB42" s="198"/>
      <c r="AC42" s="198"/>
      <c r="AD42" s="198"/>
      <c r="AE42" s="198"/>
      <c r="AF42" s="223"/>
      <c r="AG42" s="198"/>
      <c r="AH42" s="224"/>
      <c r="AI42" s="217">
        <v>2022</v>
      </c>
      <c r="AJ42" s="217" t="s">
        <v>397</v>
      </c>
      <c r="AK42" s="217"/>
      <c r="AL42" s="247">
        <v>1249</v>
      </c>
      <c r="AM42" s="198"/>
      <c r="AN42" s="247">
        <f t="shared" si="3"/>
        <v>69.299999999999955</v>
      </c>
      <c r="AO42" s="198"/>
      <c r="AP42" s="198"/>
      <c r="AQ42" s="202"/>
      <c r="AR42" s="24"/>
      <c r="AS42" s="24"/>
    </row>
    <row r="43" spans="1:45" ht="15" customHeight="1" x14ac:dyDescent="0.2">
      <c r="A43" s="2"/>
      <c r="B43" s="201">
        <v>2013</v>
      </c>
      <c r="C43" s="217" t="s">
        <v>91</v>
      </c>
      <c r="D43" s="198" t="s">
        <v>93</v>
      </c>
      <c r="E43" s="217"/>
      <c r="F43" s="217">
        <v>22</v>
      </c>
      <c r="G43" s="217">
        <v>20</v>
      </c>
      <c r="H43" s="218">
        <f t="shared" si="4"/>
        <v>0.05</v>
      </c>
      <c r="I43" s="218">
        <f t="shared" si="5"/>
        <v>0.7</v>
      </c>
      <c r="J43" s="218">
        <f t="shared" si="6"/>
        <v>0.75</v>
      </c>
      <c r="K43" s="219">
        <f t="shared" si="7"/>
        <v>3.25</v>
      </c>
      <c r="L43" s="38"/>
      <c r="M43" s="210"/>
      <c r="N43" s="217"/>
      <c r="O43" s="217"/>
      <c r="P43" s="235"/>
      <c r="Q43" s="235"/>
      <c r="R43" s="235"/>
      <c r="S43" s="235"/>
      <c r="T43" s="220"/>
      <c r="U43" s="200"/>
      <c r="V43" s="38"/>
      <c r="W43" s="222" t="s">
        <v>362</v>
      </c>
      <c r="X43" s="209"/>
      <c r="Y43" s="209"/>
      <c r="Z43" s="198"/>
      <c r="AA43" s="198"/>
      <c r="AB43" s="198"/>
      <c r="AC43" s="209"/>
      <c r="AD43" s="198"/>
      <c r="AE43" s="198"/>
      <c r="AF43" s="198"/>
      <c r="AG43" s="209"/>
      <c r="AH43" s="202"/>
      <c r="AI43" s="250"/>
      <c r="AJ43" s="208"/>
      <c r="AK43" s="217"/>
      <c r="AL43" s="199"/>
      <c r="AM43" s="217"/>
      <c r="AN43" s="217"/>
      <c r="AO43" s="198"/>
      <c r="AP43" s="198"/>
      <c r="AQ43" s="202"/>
      <c r="AR43" s="24"/>
      <c r="AS43" s="24"/>
    </row>
    <row r="44" spans="1:45" ht="15" customHeight="1" x14ac:dyDescent="0.2">
      <c r="A44" s="2"/>
      <c r="B44" s="201">
        <v>2013</v>
      </c>
      <c r="C44" s="217" t="s">
        <v>61</v>
      </c>
      <c r="D44" s="198" t="s">
        <v>90</v>
      </c>
      <c r="E44" s="217"/>
      <c r="F44" s="217">
        <v>22</v>
      </c>
      <c r="G44" s="217">
        <v>7</v>
      </c>
      <c r="H44" s="237">
        <f t="shared" si="4"/>
        <v>0.2857142857142857</v>
      </c>
      <c r="I44" s="218">
        <f t="shared" si="5"/>
        <v>1.2857142857142858</v>
      </c>
      <c r="J44" s="218">
        <f t="shared" si="6"/>
        <v>1.5714285714285714</v>
      </c>
      <c r="K44" s="219">
        <f t="shared" si="7"/>
        <v>3.1428571428571428</v>
      </c>
      <c r="L44" s="38"/>
      <c r="M44" s="210" t="s">
        <v>192</v>
      </c>
      <c r="N44" s="217"/>
      <c r="O44" s="217"/>
      <c r="P44" s="235" t="s">
        <v>307</v>
      </c>
      <c r="Q44" s="235" t="s">
        <v>283</v>
      </c>
      <c r="R44" s="235" t="s">
        <v>291</v>
      </c>
      <c r="S44" s="235" t="s">
        <v>297</v>
      </c>
      <c r="T44" s="220"/>
      <c r="U44" s="200" t="s">
        <v>275</v>
      </c>
      <c r="V44" s="38"/>
      <c r="W44" s="244" t="s">
        <v>365</v>
      </c>
      <c r="X44" s="198"/>
      <c r="Y44" s="233" t="s">
        <v>364</v>
      </c>
      <c r="Z44" s="232"/>
      <c r="AA44" s="232"/>
      <c r="AB44" s="232"/>
      <c r="AC44" s="232"/>
      <c r="AD44" s="232"/>
      <c r="AE44" s="232"/>
      <c r="AF44" s="232"/>
      <c r="AG44" s="233" t="s">
        <v>363</v>
      </c>
      <c r="AH44" s="219">
        <f>PRODUCT(20/229)</f>
        <v>8.7336244541484712E-2</v>
      </c>
      <c r="AI44" s="250"/>
      <c r="AJ44" s="208"/>
      <c r="AK44" s="217"/>
      <c r="AL44" s="199"/>
      <c r="AM44" s="217"/>
      <c r="AN44" s="217"/>
      <c r="AO44" s="198"/>
      <c r="AP44" s="198"/>
      <c r="AQ44" s="202"/>
      <c r="AR44" s="24"/>
      <c r="AS44" s="24"/>
    </row>
    <row r="45" spans="1:45" ht="15" customHeight="1" x14ac:dyDescent="0.2">
      <c r="A45" s="2"/>
      <c r="B45" s="201">
        <v>2014</v>
      </c>
      <c r="C45" s="217" t="s">
        <v>61</v>
      </c>
      <c r="D45" s="198" t="s">
        <v>90</v>
      </c>
      <c r="E45" s="217"/>
      <c r="F45" s="217">
        <v>23</v>
      </c>
      <c r="G45" s="217">
        <v>30</v>
      </c>
      <c r="H45" s="218">
        <f t="shared" si="4"/>
        <v>0.23333333333333334</v>
      </c>
      <c r="I45" s="218">
        <f t="shared" si="5"/>
        <v>1.6666666666666667</v>
      </c>
      <c r="J45" s="218">
        <f t="shared" si="6"/>
        <v>1.9</v>
      </c>
      <c r="K45" s="219">
        <f t="shared" si="7"/>
        <v>4.5</v>
      </c>
      <c r="L45" s="38"/>
      <c r="M45" s="210" t="s">
        <v>193</v>
      </c>
      <c r="N45" s="217"/>
      <c r="O45" s="217"/>
      <c r="P45" s="235" t="s">
        <v>308</v>
      </c>
      <c r="Q45" s="235" t="s">
        <v>284</v>
      </c>
      <c r="R45" s="235" t="s">
        <v>292</v>
      </c>
      <c r="S45" s="235" t="s">
        <v>298</v>
      </c>
      <c r="T45" s="220"/>
      <c r="U45" s="200" t="s">
        <v>276</v>
      </c>
      <c r="V45" s="38"/>
      <c r="W45" s="222"/>
      <c r="X45" s="209"/>
      <c r="Y45" s="198"/>
      <c r="Z45" s="198"/>
      <c r="AA45" s="198"/>
      <c r="AB45" s="198"/>
      <c r="AC45" s="198"/>
      <c r="AD45" s="198"/>
      <c r="AE45" s="198"/>
      <c r="AF45" s="223"/>
      <c r="AG45" s="198"/>
      <c r="AH45" s="224"/>
      <c r="AI45" s="216" t="s">
        <v>376</v>
      </c>
      <c r="AJ45" s="62"/>
      <c r="AK45" s="131"/>
      <c r="AL45" s="131"/>
      <c r="AM45" s="63"/>
      <c r="AN45" s="63"/>
      <c r="AO45" s="63"/>
      <c r="AP45" s="63"/>
      <c r="AQ45" s="89"/>
      <c r="AR45" s="24"/>
      <c r="AS45" s="24"/>
    </row>
    <row r="46" spans="1:45" ht="15" customHeight="1" x14ac:dyDescent="0.2">
      <c r="A46" s="2"/>
      <c r="B46" s="201">
        <v>2015</v>
      </c>
      <c r="C46" s="217" t="s">
        <v>61</v>
      </c>
      <c r="D46" s="198" t="s">
        <v>90</v>
      </c>
      <c r="E46" s="217"/>
      <c r="F46" s="217">
        <v>24</v>
      </c>
      <c r="G46" s="217">
        <v>30</v>
      </c>
      <c r="H46" s="218">
        <f t="shared" si="4"/>
        <v>0.1</v>
      </c>
      <c r="I46" s="218">
        <f t="shared" si="5"/>
        <v>2.0666666666666669</v>
      </c>
      <c r="J46" s="218">
        <f t="shared" si="6"/>
        <v>2.1666666666666665</v>
      </c>
      <c r="K46" s="219">
        <f t="shared" si="7"/>
        <v>5.1333333333333337</v>
      </c>
      <c r="L46" s="38"/>
      <c r="M46" s="210" t="s">
        <v>194</v>
      </c>
      <c r="N46" s="217"/>
      <c r="O46" s="217"/>
      <c r="P46" s="235" t="s">
        <v>309</v>
      </c>
      <c r="Q46" s="235" t="s">
        <v>285</v>
      </c>
      <c r="R46" s="235" t="s">
        <v>293</v>
      </c>
      <c r="S46" s="235" t="s">
        <v>299</v>
      </c>
      <c r="T46" s="220"/>
      <c r="U46" s="200" t="s">
        <v>277</v>
      </c>
      <c r="V46" s="38"/>
      <c r="W46" s="222" t="s">
        <v>219</v>
      </c>
      <c r="X46" s="209"/>
      <c r="Y46" s="209"/>
      <c r="Z46" s="198"/>
      <c r="AA46" s="198"/>
      <c r="AB46" s="198"/>
      <c r="AC46" s="209"/>
      <c r="AD46" s="198"/>
      <c r="AE46" s="198"/>
      <c r="AF46" s="198"/>
      <c r="AG46" s="209"/>
      <c r="AH46" s="202"/>
      <c r="AI46" s="250">
        <v>43667</v>
      </c>
      <c r="AJ46" s="208" t="s">
        <v>383</v>
      </c>
      <c r="AK46" s="217"/>
      <c r="AL46" s="217"/>
      <c r="AM46" s="217">
        <v>2</v>
      </c>
      <c r="AN46" s="217"/>
      <c r="AO46" s="217"/>
      <c r="AP46" s="217"/>
      <c r="AQ46" s="202"/>
      <c r="AR46" s="24"/>
      <c r="AS46" s="24"/>
    </row>
    <row r="47" spans="1:45" ht="15" customHeight="1" x14ac:dyDescent="0.2">
      <c r="A47" s="2"/>
      <c r="B47" s="201">
        <v>2016</v>
      </c>
      <c r="C47" s="217" t="s">
        <v>60</v>
      </c>
      <c r="D47" s="198" t="s">
        <v>90</v>
      </c>
      <c r="E47" s="217"/>
      <c r="F47" s="217">
        <v>25</v>
      </c>
      <c r="G47" s="217">
        <v>28</v>
      </c>
      <c r="H47" s="218">
        <f t="shared" si="4"/>
        <v>0.17857142857142858</v>
      </c>
      <c r="I47" s="218">
        <f t="shared" si="5"/>
        <v>2.4642857142857144</v>
      </c>
      <c r="J47" s="218">
        <f t="shared" si="6"/>
        <v>2.6428571428571428</v>
      </c>
      <c r="K47" s="238">
        <f t="shared" si="7"/>
        <v>5.5714285714285712</v>
      </c>
      <c r="L47" s="38"/>
      <c r="M47" s="210" t="s">
        <v>195</v>
      </c>
      <c r="N47" s="217"/>
      <c r="O47" s="217"/>
      <c r="P47" s="235" t="s">
        <v>310</v>
      </c>
      <c r="Q47" s="235" t="s">
        <v>286</v>
      </c>
      <c r="R47" s="235" t="s">
        <v>294</v>
      </c>
      <c r="S47" s="235" t="s">
        <v>300</v>
      </c>
      <c r="T47" s="220"/>
      <c r="U47" s="200" t="s">
        <v>278</v>
      </c>
      <c r="V47" s="38"/>
      <c r="W47" s="222" t="s">
        <v>264</v>
      </c>
      <c r="X47" s="209"/>
      <c r="Y47" s="233" t="s">
        <v>267</v>
      </c>
      <c r="Z47" s="232"/>
      <c r="AA47" s="232"/>
      <c r="AB47" s="232"/>
      <c r="AC47" s="232"/>
      <c r="AD47" s="232"/>
      <c r="AE47" s="232"/>
      <c r="AF47" s="232"/>
      <c r="AG47" s="233" t="s">
        <v>268</v>
      </c>
      <c r="AH47" s="219">
        <v>1.5873015873015872</v>
      </c>
      <c r="AI47" s="250">
        <v>44754</v>
      </c>
      <c r="AJ47" s="208" t="s">
        <v>387</v>
      </c>
      <c r="AK47" s="217"/>
      <c r="AL47" s="217"/>
      <c r="AM47" s="217">
        <v>2</v>
      </c>
      <c r="AN47" s="217"/>
      <c r="AO47" s="217"/>
      <c r="AP47" s="217"/>
      <c r="AQ47" s="202"/>
      <c r="AR47" s="24"/>
      <c r="AS47" s="24"/>
    </row>
    <row r="48" spans="1:45" ht="15" customHeight="1" x14ac:dyDescent="0.2">
      <c r="A48" s="2"/>
      <c r="B48" s="201">
        <v>2017</v>
      </c>
      <c r="C48" s="217" t="s">
        <v>60</v>
      </c>
      <c r="D48" s="198" t="s">
        <v>90</v>
      </c>
      <c r="E48" s="217"/>
      <c r="F48" s="217">
        <v>26</v>
      </c>
      <c r="G48" s="217">
        <v>29</v>
      </c>
      <c r="H48" s="218">
        <f t="shared" si="4"/>
        <v>0.27586206896551724</v>
      </c>
      <c r="I48" s="218">
        <f t="shared" si="5"/>
        <v>1.896551724137931</v>
      </c>
      <c r="J48" s="218">
        <f t="shared" si="6"/>
        <v>2.1724137931034484</v>
      </c>
      <c r="K48" s="219">
        <f t="shared" si="7"/>
        <v>4.6551724137931032</v>
      </c>
      <c r="L48" s="38"/>
      <c r="M48" s="210" t="s">
        <v>197</v>
      </c>
      <c r="N48" s="217"/>
      <c r="O48" s="217"/>
      <c r="P48" s="235" t="s">
        <v>311</v>
      </c>
      <c r="Q48" s="235" t="s">
        <v>287</v>
      </c>
      <c r="R48" s="235" t="s">
        <v>295</v>
      </c>
      <c r="S48" s="235" t="s">
        <v>301</v>
      </c>
      <c r="T48" s="220"/>
      <c r="U48" s="200" t="s">
        <v>279</v>
      </c>
      <c r="V48" s="38"/>
      <c r="W48" s="222" t="s">
        <v>188</v>
      </c>
      <c r="X48" s="209"/>
      <c r="Y48" s="234" t="s">
        <v>269</v>
      </c>
      <c r="Z48" s="232"/>
      <c r="AA48" s="232"/>
      <c r="AB48" s="232"/>
      <c r="AC48" s="232"/>
      <c r="AD48" s="232"/>
      <c r="AE48" s="232"/>
      <c r="AF48" s="232"/>
      <c r="AG48" s="233" t="s">
        <v>258</v>
      </c>
      <c r="AH48" s="219">
        <v>1.7441860465116279</v>
      </c>
      <c r="AI48" s="198"/>
      <c r="AJ48" s="198"/>
      <c r="AK48" s="198"/>
      <c r="AL48" s="198"/>
      <c r="AM48" s="198"/>
      <c r="AN48" s="198"/>
      <c r="AO48" s="198"/>
      <c r="AP48" s="198"/>
      <c r="AQ48" s="202"/>
      <c r="AR48" s="24"/>
      <c r="AS48" s="24"/>
    </row>
    <row r="49" spans="1:45" ht="15" customHeight="1" x14ac:dyDescent="0.2">
      <c r="A49" s="2"/>
      <c r="B49" s="201">
        <v>2018</v>
      </c>
      <c r="C49" s="217" t="s">
        <v>74</v>
      </c>
      <c r="D49" s="198" t="s">
        <v>90</v>
      </c>
      <c r="E49" s="217"/>
      <c r="F49" s="217">
        <v>27</v>
      </c>
      <c r="G49" s="217">
        <v>19</v>
      </c>
      <c r="H49" s="218">
        <f t="shared" si="4"/>
        <v>0.26315789473684209</v>
      </c>
      <c r="I49" s="237">
        <f t="shared" si="5"/>
        <v>2.5263157894736841</v>
      </c>
      <c r="J49" s="237">
        <f t="shared" si="6"/>
        <v>2.7894736842105261</v>
      </c>
      <c r="K49" s="219">
        <f t="shared" si="7"/>
        <v>5.3157894736842106</v>
      </c>
      <c r="L49" s="38"/>
      <c r="M49" s="210" t="s">
        <v>199</v>
      </c>
      <c r="N49" s="217"/>
      <c r="O49" s="217"/>
      <c r="P49" s="235" t="s">
        <v>203</v>
      </c>
      <c r="Q49" s="235" t="s">
        <v>288</v>
      </c>
      <c r="R49" s="235" t="s">
        <v>181</v>
      </c>
      <c r="S49" s="235" t="s">
        <v>302</v>
      </c>
      <c r="T49" s="220"/>
      <c r="U49" s="200" t="s">
        <v>280</v>
      </c>
      <c r="V49" s="38"/>
      <c r="W49" s="222" t="s">
        <v>322</v>
      </c>
      <c r="X49" s="209"/>
      <c r="Y49" s="234" t="s">
        <v>323</v>
      </c>
      <c r="Z49" s="232"/>
      <c r="AA49" s="232"/>
      <c r="AB49" s="232"/>
      <c r="AC49" s="232"/>
      <c r="AD49" s="232"/>
      <c r="AE49" s="232"/>
      <c r="AF49" s="232"/>
      <c r="AG49" s="233" t="s">
        <v>324</v>
      </c>
      <c r="AH49" s="219">
        <v>1.83</v>
      </c>
      <c r="AI49" s="198"/>
      <c r="AJ49" s="198"/>
      <c r="AK49" s="198"/>
      <c r="AL49" s="198"/>
      <c r="AM49" s="198"/>
      <c r="AN49" s="198"/>
      <c r="AO49" s="198"/>
      <c r="AP49" s="198"/>
      <c r="AQ49" s="202"/>
      <c r="AR49" s="24"/>
      <c r="AS49" s="24"/>
    </row>
    <row r="50" spans="1:45" ht="15" customHeight="1" x14ac:dyDescent="0.2">
      <c r="A50" s="2"/>
      <c r="B50" s="201">
        <v>2019</v>
      </c>
      <c r="C50" s="217" t="s">
        <v>60</v>
      </c>
      <c r="D50" s="198" t="s">
        <v>90</v>
      </c>
      <c r="E50" s="217"/>
      <c r="F50" s="217">
        <v>28</v>
      </c>
      <c r="G50" s="217">
        <v>26</v>
      </c>
      <c r="H50" s="218">
        <f t="shared" si="4"/>
        <v>0.26923076923076922</v>
      </c>
      <c r="I50" s="218">
        <f t="shared" si="5"/>
        <v>2.3076923076923075</v>
      </c>
      <c r="J50" s="218">
        <f t="shared" si="6"/>
        <v>2.5769230769230771</v>
      </c>
      <c r="K50" s="219">
        <f t="shared" si="7"/>
        <v>5.5384615384615383</v>
      </c>
      <c r="L50" s="38"/>
      <c r="M50" s="210" t="s">
        <v>200</v>
      </c>
      <c r="N50" s="217"/>
      <c r="O50" s="217"/>
      <c r="P50" s="235" t="s">
        <v>312</v>
      </c>
      <c r="Q50" s="235" t="s">
        <v>289</v>
      </c>
      <c r="R50" s="235" t="s">
        <v>176</v>
      </c>
      <c r="S50" s="235" t="s">
        <v>303</v>
      </c>
      <c r="T50" s="220"/>
      <c r="U50" s="200" t="s">
        <v>281</v>
      </c>
      <c r="V50" s="38"/>
      <c r="W50" s="222"/>
      <c r="X50" s="209"/>
      <c r="Y50" s="198"/>
      <c r="Z50" s="198"/>
      <c r="AA50" s="198"/>
      <c r="AB50" s="198"/>
      <c r="AC50" s="198"/>
      <c r="AD50" s="198"/>
      <c r="AE50" s="198"/>
      <c r="AF50" s="223"/>
      <c r="AG50" s="198"/>
      <c r="AH50" s="224"/>
      <c r="AI50" s="198"/>
      <c r="AJ50" s="198"/>
      <c r="AK50" s="198"/>
      <c r="AL50" s="198"/>
      <c r="AM50" s="198"/>
      <c r="AN50" s="198"/>
      <c r="AO50" s="198"/>
      <c r="AP50" s="198"/>
      <c r="AQ50" s="202"/>
      <c r="AR50" s="24"/>
      <c r="AS50" s="24"/>
    </row>
    <row r="51" spans="1:45" ht="15" customHeight="1" x14ac:dyDescent="0.2">
      <c r="A51" s="2"/>
      <c r="B51" s="201">
        <v>2020</v>
      </c>
      <c r="C51" s="217" t="s">
        <v>61</v>
      </c>
      <c r="D51" s="198" t="s">
        <v>90</v>
      </c>
      <c r="E51" s="217"/>
      <c r="F51" s="217">
        <v>29</v>
      </c>
      <c r="G51" s="217">
        <v>24</v>
      </c>
      <c r="H51" s="218">
        <f t="shared" si="4"/>
        <v>0.20833333333333334</v>
      </c>
      <c r="I51" s="218">
        <f t="shared" si="5"/>
        <v>1.6666666666666667</v>
      </c>
      <c r="J51" s="218">
        <f t="shared" si="6"/>
        <v>1.875</v>
      </c>
      <c r="K51" s="219">
        <f t="shared" si="7"/>
        <v>5.541666666666667</v>
      </c>
      <c r="L51" s="38"/>
      <c r="M51" s="210" t="s">
        <v>325</v>
      </c>
      <c r="N51" s="217"/>
      <c r="O51" s="217"/>
      <c r="P51" s="217" t="s">
        <v>327</v>
      </c>
      <c r="Q51" s="217" t="s">
        <v>328</v>
      </c>
      <c r="R51" s="218" t="s">
        <v>321</v>
      </c>
      <c r="S51" s="218" t="s">
        <v>255</v>
      </c>
      <c r="T51" s="218"/>
      <c r="U51" s="219" t="s">
        <v>326</v>
      </c>
      <c r="V51" s="38"/>
      <c r="W51" s="210" t="s">
        <v>355</v>
      </c>
      <c r="X51" s="209"/>
      <c r="Y51" s="209"/>
      <c r="Z51" s="198"/>
      <c r="AA51" s="198"/>
      <c r="AB51" s="198"/>
      <c r="AC51" s="209"/>
      <c r="AD51" s="198"/>
      <c r="AE51" s="198"/>
      <c r="AF51" s="198"/>
      <c r="AG51" s="209"/>
      <c r="AH51" s="202"/>
      <c r="AI51" s="198"/>
      <c r="AJ51" s="198"/>
      <c r="AK51" s="198"/>
      <c r="AL51" s="198"/>
      <c r="AM51" s="198"/>
      <c r="AN51" s="198"/>
      <c r="AO51" s="198"/>
      <c r="AP51" s="198"/>
      <c r="AQ51" s="202"/>
      <c r="AR51" s="24"/>
      <c r="AS51" s="24"/>
    </row>
    <row r="52" spans="1:45" ht="15" customHeight="1" x14ac:dyDescent="0.2">
      <c r="A52" s="2"/>
      <c r="B52" s="201">
        <v>2021</v>
      </c>
      <c r="C52" s="217" t="s">
        <v>74</v>
      </c>
      <c r="D52" s="198" t="s">
        <v>90</v>
      </c>
      <c r="E52" s="217"/>
      <c r="F52" s="217">
        <v>30</v>
      </c>
      <c r="G52" s="217">
        <v>20</v>
      </c>
      <c r="H52" s="218">
        <f t="shared" ref="H52" si="8">PRODUCT((F24+G24)/E24)</f>
        <v>0.20833333333333334</v>
      </c>
      <c r="I52" s="218">
        <f t="shared" ref="I52" si="9">PRODUCT(H24/E24)</f>
        <v>1.1666666666666667</v>
      </c>
      <c r="J52" s="218">
        <f t="shared" ref="J52" si="10">PRODUCT(F24+G24+H24)/E24</f>
        <v>1.375</v>
      </c>
      <c r="K52" s="219">
        <f t="shared" ref="K52" si="11">PRODUCT(I24/E24)</f>
        <v>3.75</v>
      </c>
      <c r="L52" s="38"/>
      <c r="M52" s="210" t="s">
        <v>349</v>
      </c>
      <c r="N52" s="217"/>
      <c r="O52" s="217"/>
      <c r="P52" s="217" t="s">
        <v>356</v>
      </c>
      <c r="Q52" s="217" t="s">
        <v>357</v>
      </c>
      <c r="R52" s="218" t="s">
        <v>358</v>
      </c>
      <c r="S52" s="218" t="s">
        <v>359</v>
      </c>
      <c r="T52" s="218"/>
      <c r="U52" s="219" t="s">
        <v>360</v>
      </c>
      <c r="V52" s="38"/>
      <c r="W52" s="201">
        <v>500</v>
      </c>
      <c r="X52" s="209"/>
      <c r="Y52" s="232" t="s">
        <v>353</v>
      </c>
      <c r="Z52" s="232"/>
      <c r="AA52" s="232"/>
      <c r="AB52" s="232"/>
      <c r="AC52" s="232"/>
      <c r="AD52" s="232"/>
      <c r="AE52" s="232"/>
      <c r="AF52" s="232"/>
      <c r="AG52" s="232" t="s">
        <v>354</v>
      </c>
      <c r="AH52" s="219">
        <f>PRODUCT(500/250)</f>
        <v>2</v>
      </c>
      <c r="AI52" s="198"/>
      <c r="AJ52" s="198"/>
      <c r="AK52" s="198"/>
      <c r="AL52" s="198"/>
      <c r="AM52" s="198"/>
      <c r="AN52" s="198"/>
      <c r="AO52" s="198"/>
      <c r="AP52" s="198"/>
      <c r="AQ52" s="202"/>
      <c r="AR52" s="24"/>
      <c r="AS52" s="24"/>
    </row>
    <row r="53" spans="1:45" ht="15" customHeight="1" x14ac:dyDescent="0.2">
      <c r="A53" s="2"/>
      <c r="B53" s="201">
        <v>2022</v>
      </c>
      <c r="C53" s="217" t="s">
        <v>56</v>
      </c>
      <c r="D53" s="198" t="s">
        <v>90</v>
      </c>
      <c r="E53" s="217"/>
      <c r="F53" s="217">
        <v>31</v>
      </c>
      <c r="G53" s="217">
        <v>24</v>
      </c>
      <c r="H53" s="218">
        <f t="shared" ref="H53" si="12">PRODUCT((F25+G25)/E25)</f>
        <v>0.20216606498194944</v>
      </c>
      <c r="I53" s="218">
        <f t="shared" ref="I53" si="13">PRODUCT(H25/E25)</f>
        <v>1.7545126353790614</v>
      </c>
      <c r="J53" s="218">
        <f t="shared" ref="J53" si="14">PRODUCT(F25+G25+H25)/E25</f>
        <v>1.9566787003610109</v>
      </c>
      <c r="K53" s="219">
        <f t="shared" ref="K53" si="15">PRODUCT(I25/E25)</f>
        <v>4.5956678700361007</v>
      </c>
      <c r="L53" s="38"/>
      <c r="M53" s="210" t="s">
        <v>386</v>
      </c>
      <c r="N53" s="217"/>
      <c r="O53" s="217"/>
      <c r="P53" s="98" t="s">
        <v>391</v>
      </c>
      <c r="Q53" s="98" t="s">
        <v>392</v>
      </c>
      <c r="R53" s="237" t="s">
        <v>156</v>
      </c>
      <c r="S53" s="237" t="s">
        <v>393</v>
      </c>
      <c r="T53" s="237"/>
      <c r="U53" s="238" t="s">
        <v>394</v>
      </c>
      <c r="V53" s="38"/>
      <c r="W53" s="222"/>
      <c r="X53" s="209" t="s">
        <v>196</v>
      </c>
      <c r="Y53" s="198"/>
      <c r="Z53" s="198"/>
      <c r="AA53" s="198"/>
      <c r="AB53" s="198"/>
      <c r="AC53" s="198"/>
      <c r="AD53" s="198"/>
      <c r="AE53" s="198"/>
      <c r="AF53" s="223"/>
      <c r="AG53" s="198"/>
      <c r="AH53" s="224"/>
      <c r="AI53" s="198"/>
      <c r="AJ53" s="198"/>
      <c r="AK53" s="198"/>
      <c r="AL53" s="198"/>
      <c r="AM53" s="198"/>
      <c r="AN53" s="198"/>
      <c r="AO53" s="198"/>
      <c r="AP53" s="198"/>
      <c r="AQ53" s="202"/>
      <c r="AR53" s="24"/>
      <c r="AS53" s="24"/>
    </row>
    <row r="54" spans="1:45" ht="15" customHeight="1" x14ac:dyDescent="0.2">
      <c r="A54" s="2"/>
      <c r="B54" s="201"/>
      <c r="C54" s="217"/>
      <c r="D54" s="198"/>
      <c r="E54" s="217"/>
      <c r="F54" s="217"/>
      <c r="G54" s="217"/>
      <c r="H54" s="218"/>
      <c r="I54" s="218"/>
      <c r="J54" s="218"/>
      <c r="K54" s="219"/>
      <c r="L54" s="38"/>
      <c r="M54" s="210"/>
      <c r="N54" s="217"/>
      <c r="O54" s="217"/>
      <c r="P54" s="217"/>
      <c r="Q54" s="217"/>
      <c r="R54" s="218"/>
      <c r="S54" s="218"/>
      <c r="T54" s="218"/>
      <c r="U54" s="219"/>
      <c r="V54" s="38"/>
      <c r="W54" s="210" t="s">
        <v>348</v>
      </c>
      <c r="X54" s="209"/>
      <c r="Y54" s="209"/>
      <c r="Z54" s="198"/>
      <c r="AA54" s="198"/>
      <c r="AB54" s="198"/>
      <c r="AC54" s="209"/>
      <c r="AD54" s="198"/>
      <c r="AE54" s="198"/>
      <c r="AF54" s="198"/>
      <c r="AG54" s="209"/>
      <c r="AH54" s="202"/>
      <c r="AI54" s="198"/>
      <c r="AJ54" s="198"/>
      <c r="AK54" s="198"/>
      <c r="AL54" s="198"/>
      <c r="AM54" s="198"/>
      <c r="AN54" s="198"/>
      <c r="AO54" s="198"/>
      <c r="AP54" s="198"/>
      <c r="AQ54" s="202"/>
      <c r="AR54" s="24"/>
      <c r="AS54" s="24"/>
    </row>
    <row r="55" spans="1:45" ht="15" customHeight="1" x14ac:dyDescent="0.2">
      <c r="A55" s="2"/>
      <c r="B55" s="201"/>
      <c r="C55" s="217"/>
      <c r="D55" s="198"/>
      <c r="E55" s="217"/>
      <c r="F55" s="217"/>
      <c r="G55" s="217"/>
      <c r="H55" s="218"/>
      <c r="I55" s="218"/>
      <c r="J55" s="218"/>
      <c r="K55" s="219"/>
      <c r="L55" s="38"/>
      <c r="M55" s="210"/>
      <c r="N55" s="217"/>
      <c r="O55" s="217"/>
      <c r="P55" s="217"/>
      <c r="Q55" s="217"/>
      <c r="R55" s="218"/>
      <c r="S55" s="218"/>
      <c r="T55" s="218"/>
      <c r="U55" s="219"/>
      <c r="V55" s="38"/>
      <c r="W55" s="201">
        <v>1000</v>
      </c>
      <c r="X55" s="209"/>
      <c r="Y55" s="232" t="s">
        <v>361</v>
      </c>
      <c r="Z55" s="232"/>
      <c r="AA55" s="232"/>
      <c r="AB55" s="232"/>
      <c r="AC55" s="232"/>
      <c r="AD55" s="232"/>
      <c r="AE55" s="232"/>
      <c r="AF55" s="232"/>
      <c r="AG55" s="232" t="s">
        <v>324</v>
      </c>
      <c r="AH55" s="219">
        <f>PRODUCT(1000/218)</f>
        <v>4.5871559633027523</v>
      </c>
      <c r="AI55" s="198"/>
      <c r="AJ55" s="198"/>
      <c r="AK55" s="198"/>
      <c r="AL55" s="198"/>
      <c r="AM55" s="198"/>
      <c r="AN55" s="198"/>
      <c r="AO55" s="198"/>
      <c r="AP55" s="198"/>
      <c r="AQ55" s="202"/>
      <c r="AR55" s="24"/>
      <c r="AS55" s="24"/>
    </row>
    <row r="56" spans="1:45" ht="15" customHeight="1" x14ac:dyDescent="0.2">
      <c r="A56" s="2"/>
      <c r="B56" s="212" t="s">
        <v>314</v>
      </c>
      <c r="C56" s="62"/>
      <c r="D56" s="63"/>
      <c r="E56" s="62"/>
      <c r="F56" s="62"/>
      <c r="G56" s="62"/>
      <c r="H56" s="239"/>
      <c r="I56" s="239"/>
      <c r="J56" s="239"/>
      <c r="K56" s="240"/>
      <c r="L56" s="38"/>
      <c r="M56" s="212" t="s">
        <v>377</v>
      </c>
      <c r="N56" s="62"/>
      <c r="O56" s="63"/>
      <c r="P56" s="62"/>
      <c r="Q56" s="62"/>
      <c r="R56" s="62"/>
      <c r="S56" s="239"/>
      <c r="T56" s="239"/>
      <c r="U56" s="240"/>
      <c r="V56" s="38"/>
      <c r="W56" s="222"/>
      <c r="X56" s="209"/>
      <c r="Y56" s="198"/>
      <c r="Z56" s="198"/>
      <c r="AA56" s="198"/>
      <c r="AB56" s="198"/>
      <c r="AC56" s="198"/>
      <c r="AD56" s="198"/>
      <c r="AE56" s="198"/>
      <c r="AF56" s="223"/>
      <c r="AG56" s="198"/>
      <c r="AH56" s="224"/>
      <c r="AI56" s="198"/>
      <c r="AJ56" s="198"/>
      <c r="AK56" s="198"/>
      <c r="AL56" s="198"/>
      <c r="AM56" s="198"/>
      <c r="AN56" s="198"/>
      <c r="AO56" s="198"/>
      <c r="AP56" s="198"/>
      <c r="AQ56" s="202"/>
      <c r="AR56" s="24"/>
      <c r="AS56" s="24"/>
    </row>
    <row r="57" spans="1:45" ht="15" customHeight="1" x14ac:dyDescent="0.2">
      <c r="A57" s="2"/>
      <c r="B57" s="241">
        <v>4540</v>
      </c>
      <c r="C57" s="232" t="s">
        <v>316</v>
      </c>
      <c r="D57" s="198"/>
      <c r="E57" s="217"/>
      <c r="F57" s="217"/>
      <c r="G57" s="217"/>
      <c r="H57" s="218"/>
      <c r="I57" s="218"/>
      <c r="J57" s="218"/>
      <c r="K57" s="219"/>
      <c r="L57" s="38"/>
      <c r="M57" s="201">
        <v>5010</v>
      </c>
      <c r="N57" s="208" t="s">
        <v>313</v>
      </c>
      <c r="O57" s="217"/>
      <c r="P57" s="217"/>
      <c r="Q57" s="217"/>
      <c r="R57" s="217"/>
      <c r="S57" s="217"/>
      <c r="T57" s="218"/>
      <c r="U57" s="219"/>
      <c r="V57" s="38"/>
      <c r="W57" s="222"/>
      <c r="X57" s="209"/>
      <c r="Y57" s="198"/>
      <c r="Z57" s="198"/>
      <c r="AA57" s="198"/>
      <c r="AB57" s="198"/>
      <c r="AC57" s="198"/>
      <c r="AD57" s="198"/>
      <c r="AE57" s="198"/>
      <c r="AF57" s="223"/>
      <c r="AG57" s="198"/>
      <c r="AH57" s="224"/>
      <c r="AI57" s="198"/>
      <c r="AJ57" s="198"/>
      <c r="AK57" s="198"/>
      <c r="AL57" s="198"/>
      <c r="AM57" s="198"/>
      <c r="AN57" s="198"/>
      <c r="AO57" s="198"/>
      <c r="AP57" s="198"/>
      <c r="AQ57" s="202"/>
      <c r="AR57" s="24"/>
      <c r="AS57" s="24"/>
    </row>
    <row r="58" spans="1:45" ht="15" customHeight="1" x14ac:dyDescent="0.2">
      <c r="A58" s="2"/>
      <c r="B58" s="201"/>
      <c r="C58" s="217"/>
      <c r="D58" s="198"/>
      <c r="E58" s="217"/>
      <c r="F58" s="217"/>
      <c r="G58" s="217"/>
      <c r="H58" s="218"/>
      <c r="I58" s="218"/>
      <c r="J58" s="218"/>
      <c r="K58" s="219"/>
      <c r="L58" s="38"/>
      <c r="M58" s="201"/>
      <c r="N58" s="209"/>
      <c r="O58" s="217"/>
      <c r="P58" s="217"/>
      <c r="Q58" s="217"/>
      <c r="R58" s="217"/>
      <c r="S58" s="217"/>
      <c r="T58" s="218"/>
      <c r="U58" s="219"/>
      <c r="V58" s="38"/>
      <c r="W58" s="222"/>
      <c r="X58" s="209"/>
      <c r="Y58" s="198"/>
      <c r="Z58" s="198"/>
      <c r="AA58" s="198"/>
      <c r="AB58" s="198"/>
      <c r="AC58" s="198"/>
      <c r="AD58" s="198"/>
      <c r="AE58" s="198"/>
      <c r="AF58" s="223"/>
      <c r="AG58" s="198"/>
      <c r="AH58" s="224"/>
      <c r="AI58" s="198"/>
      <c r="AJ58" s="198"/>
      <c r="AK58" s="198"/>
      <c r="AL58" s="198"/>
      <c r="AM58" s="198"/>
      <c r="AN58" s="198"/>
      <c r="AO58" s="198"/>
      <c r="AP58" s="198"/>
      <c r="AQ58" s="202"/>
      <c r="AR58" s="24"/>
      <c r="AS58" s="24"/>
    </row>
    <row r="59" spans="1:45" ht="15" customHeight="1" x14ac:dyDescent="0.2">
      <c r="A59" s="2"/>
      <c r="B59" s="212" t="s">
        <v>315</v>
      </c>
      <c r="C59" s="62"/>
      <c r="D59" s="63"/>
      <c r="E59" s="62"/>
      <c r="F59" s="62"/>
      <c r="G59" s="62"/>
      <c r="H59" s="239"/>
      <c r="I59" s="239"/>
      <c r="J59" s="239"/>
      <c r="K59" s="240"/>
      <c r="L59" s="38"/>
      <c r="M59" s="210"/>
      <c r="N59" s="209"/>
      <c r="O59" s="217"/>
      <c r="P59" s="217"/>
      <c r="Q59" s="217"/>
      <c r="R59" s="217"/>
      <c r="S59" s="217"/>
      <c r="T59" s="218"/>
      <c r="U59" s="219"/>
      <c r="V59" s="38"/>
      <c r="W59" s="222"/>
      <c r="X59" s="209"/>
      <c r="Y59" s="198"/>
      <c r="Z59" s="198"/>
      <c r="AA59" s="198"/>
      <c r="AB59" s="198"/>
      <c r="AC59" s="198"/>
      <c r="AD59" s="198"/>
      <c r="AE59" s="198"/>
      <c r="AF59" s="223"/>
      <c r="AG59" s="198"/>
      <c r="AH59" s="224"/>
      <c r="AI59" s="198"/>
      <c r="AJ59" s="198"/>
      <c r="AK59" s="198"/>
      <c r="AL59" s="198"/>
      <c r="AM59" s="198"/>
      <c r="AN59" s="198"/>
      <c r="AO59" s="198"/>
      <c r="AP59" s="198"/>
      <c r="AQ59" s="202"/>
      <c r="AR59" s="24"/>
      <c r="AS59" s="24"/>
    </row>
    <row r="60" spans="1:45" ht="15" customHeight="1" x14ac:dyDescent="0.2">
      <c r="A60" s="2"/>
      <c r="B60" s="210">
        <v>5010</v>
      </c>
      <c r="C60" s="209" t="s">
        <v>317</v>
      </c>
      <c r="D60" s="198"/>
      <c r="E60" s="217"/>
      <c r="F60" s="217"/>
      <c r="G60" s="217"/>
      <c r="H60" s="218"/>
      <c r="I60" s="218"/>
      <c r="J60" s="218"/>
      <c r="K60" s="219"/>
      <c r="L60" s="38"/>
      <c r="M60" s="241"/>
      <c r="N60" s="232"/>
      <c r="O60" s="217"/>
      <c r="P60" s="217"/>
      <c r="Q60" s="217"/>
      <c r="R60" s="217"/>
      <c r="S60" s="217"/>
      <c r="T60" s="218"/>
      <c r="U60" s="219"/>
      <c r="V60" s="38"/>
      <c r="W60" s="222"/>
      <c r="X60" s="209"/>
      <c r="Y60" s="198"/>
      <c r="Z60" s="198"/>
      <c r="AA60" s="198"/>
      <c r="AB60" s="198"/>
      <c r="AC60" s="198"/>
      <c r="AD60" s="198"/>
      <c r="AE60" s="198"/>
      <c r="AF60" s="223"/>
      <c r="AG60" s="198"/>
      <c r="AH60" s="224"/>
      <c r="AI60" s="198"/>
      <c r="AJ60" s="198"/>
      <c r="AK60" s="198"/>
      <c r="AL60" s="198"/>
      <c r="AM60" s="209"/>
      <c r="AN60" s="198"/>
      <c r="AO60" s="198"/>
      <c r="AP60" s="198"/>
      <c r="AQ60" s="202"/>
      <c r="AR60" s="24"/>
      <c r="AS60" s="24"/>
    </row>
    <row r="61" spans="1:45" ht="15" customHeight="1" x14ac:dyDescent="0.2">
      <c r="A61" s="2"/>
      <c r="B61" s="210"/>
      <c r="C61" s="209"/>
      <c r="D61" s="198"/>
      <c r="E61" s="217"/>
      <c r="F61" s="217"/>
      <c r="G61" s="217"/>
      <c r="H61" s="218"/>
      <c r="I61" s="218"/>
      <c r="J61" s="218"/>
      <c r="K61" s="219"/>
      <c r="L61" s="38"/>
      <c r="M61" s="241"/>
      <c r="N61" s="232"/>
      <c r="O61" s="217"/>
      <c r="P61" s="217"/>
      <c r="Q61" s="217"/>
      <c r="R61" s="217"/>
      <c r="S61" s="217"/>
      <c r="T61" s="218"/>
      <c r="U61" s="219"/>
      <c r="V61" s="38"/>
      <c r="W61" s="222"/>
      <c r="X61" s="209"/>
      <c r="Y61" s="198"/>
      <c r="Z61" s="198"/>
      <c r="AA61" s="198"/>
      <c r="AB61" s="198"/>
      <c r="AC61" s="198"/>
      <c r="AD61" s="198"/>
      <c r="AE61" s="198"/>
      <c r="AF61" s="223"/>
      <c r="AG61" s="198"/>
      <c r="AH61" s="224"/>
      <c r="AI61" s="198"/>
      <c r="AJ61" s="198"/>
      <c r="AK61" s="198"/>
      <c r="AL61" s="198"/>
      <c r="AM61" s="209"/>
      <c r="AN61" s="198"/>
      <c r="AO61" s="198"/>
      <c r="AP61" s="198"/>
      <c r="AQ61" s="202"/>
      <c r="AR61" s="24"/>
      <c r="AS61" s="24"/>
    </row>
    <row r="62" spans="1:45" ht="15" customHeight="1" x14ac:dyDescent="0.2">
      <c r="A62" s="2"/>
      <c r="B62" s="212" t="s">
        <v>378</v>
      </c>
      <c r="C62" s="131"/>
      <c r="D62" s="62"/>
      <c r="E62" s="62"/>
      <c r="F62" s="62"/>
      <c r="G62" s="62"/>
      <c r="H62" s="62"/>
      <c r="I62" s="62"/>
      <c r="J62" s="62"/>
      <c r="K62" s="213"/>
      <c r="L62" s="38"/>
      <c r="M62" s="241"/>
      <c r="N62" s="232"/>
      <c r="O62" s="217"/>
      <c r="P62" s="217"/>
      <c r="Q62" s="217"/>
      <c r="R62" s="217"/>
      <c r="S62" s="217"/>
      <c r="T62" s="218"/>
      <c r="U62" s="219"/>
      <c r="V62" s="38"/>
      <c r="W62" s="222"/>
      <c r="X62" s="209"/>
      <c r="Y62" s="198"/>
      <c r="Z62" s="198"/>
      <c r="AA62" s="198"/>
      <c r="AB62" s="198"/>
      <c r="AC62" s="198"/>
      <c r="AD62" s="198"/>
      <c r="AE62" s="198"/>
      <c r="AF62" s="223"/>
      <c r="AG62" s="198"/>
      <c r="AH62" s="224"/>
      <c r="AI62" s="198"/>
      <c r="AJ62" s="198"/>
      <c r="AK62" s="198"/>
      <c r="AL62" s="198"/>
      <c r="AM62" s="209"/>
      <c r="AN62" s="198"/>
      <c r="AO62" s="198"/>
      <c r="AP62" s="198"/>
      <c r="AQ62" s="202"/>
      <c r="AR62" s="24"/>
      <c r="AS62" s="24"/>
    </row>
    <row r="63" spans="1:45" ht="15" customHeight="1" x14ac:dyDescent="0.2">
      <c r="A63" s="2"/>
      <c r="B63" s="210" t="s">
        <v>379</v>
      </c>
      <c r="C63" s="217"/>
      <c r="D63" s="217"/>
      <c r="E63" s="251" t="s">
        <v>382</v>
      </c>
      <c r="F63" s="217"/>
      <c r="G63" s="217"/>
      <c r="H63" s="217"/>
      <c r="I63" s="218"/>
      <c r="J63" s="218"/>
      <c r="K63" s="219"/>
      <c r="L63" s="38"/>
      <c r="M63" s="241"/>
      <c r="N63" s="232"/>
      <c r="O63" s="217"/>
      <c r="P63" s="217"/>
      <c r="Q63" s="217"/>
      <c r="R63" s="217"/>
      <c r="S63" s="217"/>
      <c r="T63" s="218"/>
      <c r="U63" s="219"/>
      <c r="V63" s="38"/>
      <c r="W63" s="222"/>
      <c r="X63" s="209"/>
      <c r="Y63" s="198"/>
      <c r="Z63" s="198"/>
      <c r="AA63" s="198"/>
      <c r="AB63" s="198"/>
      <c r="AC63" s="198"/>
      <c r="AD63" s="198"/>
      <c r="AE63" s="198"/>
      <c r="AF63" s="223"/>
      <c r="AG63" s="198"/>
      <c r="AH63" s="224"/>
      <c r="AI63" s="198"/>
      <c r="AJ63" s="198"/>
      <c r="AK63" s="198"/>
      <c r="AL63" s="198"/>
      <c r="AM63" s="209"/>
      <c r="AN63" s="198"/>
      <c r="AO63" s="198"/>
      <c r="AP63" s="198"/>
      <c r="AQ63" s="202"/>
      <c r="AR63" s="24"/>
      <c r="AS63" s="24"/>
    </row>
    <row r="64" spans="1:45" ht="15" customHeight="1" x14ac:dyDescent="0.2">
      <c r="A64" s="2"/>
      <c r="B64" s="210" t="s">
        <v>380</v>
      </c>
      <c r="C64" s="217"/>
      <c r="D64" s="217"/>
      <c r="E64" s="199">
        <v>355</v>
      </c>
      <c r="F64" s="217"/>
      <c r="G64" s="217"/>
      <c r="H64" s="217"/>
      <c r="I64" s="218"/>
      <c r="J64" s="218"/>
      <c r="K64" s="219"/>
      <c r="L64" s="38"/>
      <c r="M64" s="241"/>
      <c r="N64" s="232"/>
      <c r="O64" s="217"/>
      <c r="P64" s="217"/>
      <c r="Q64" s="217"/>
      <c r="R64" s="217"/>
      <c r="S64" s="217"/>
      <c r="T64" s="218"/>
      <c r="U64" s="219"/>
      <c r="V64" s="38"/>
      <c r="W64" s="222"/>
      <c r="X64" s="209"/>
      <c r="Y64" s="198"/>
      <c r="Z64" s="198"/>
      <c r="AA64" s="198"/>
      <c r="AB64" s="198"/>
      <c r="AC64" s="198"/>
      <c r="AD64" s="198"/>
      <c r="AE64" s="198"/>
      <c r="AF64" s="223"/>
      <c r="AG64" s="198"/>
      <c r="AH64" s="224"/>
      <c r="AI64" s="198"/>
      <c r="AJ64" s="198"/>
      <c r="AK64" s="198"/>
      <c r="AL64" s="198"/>
      <c r="AM64" s="209"/>
      <c r="AN64" s="198"/>
      <c r="AO64" s="198"/>
      <c r="AP64" s="198"/>
      <c r="AQ64" s="202"/>
      <c r="AR64" s="24"/>
      <c r="AS64" s="24"/>
    </row>
    <row r="65" spans="1:45" ht="15" customHeight="1" x14ac:dyDescent="0.2">
      <c r="A65" s="2"/>
      <c r="B65" s="210" t="s">
        <v>381</v>
      </c>
      <c r="C65" s="217"/>
      <c r="D65" s="217"/>
      <c r="E65" s="208">
        <v>1903</v>
      </c>
      <c r="F65" s="217"/>
      <c r="G65" s="217"/>
      <c r="H65" s="217"/>
      <c r="I65" s="218"/>
      <c r="J65" s="218"/>
      <c r="K65" s="219"/>
      <c r="L65" s="38"/>
      <c r="M65" s="241"/>
      <c r="N65" s="232"/>
      <c r="O65" s="217"/>
      <c r="P65" s="217"/>
      <c r="Q65" s="217"/>
      <c r="R65" s="217"/>
      <c r="S65" s="217"/>
      <c r="T65" s="218"/>
      <c r="U65" s="219"/>
      <c r="V65" s="38"/>
      <c r="W65" s="222"/>
      <c r="X65" s="209"/>
      <c r="Y65" s="198"/>
      <c r="Z65" s="198"/>
      <c r="AA65" s="198"/>
      <c r="AB65" s="198"/>
      <c r="AC65" s="198"/>
      <c r="AD65" s="198"/>
      <c r="AE65" s="198"/>
      <c r="AF65" s="223"/>
      <c r="AG65" s="198"/>
      <c r="AH65" s="224"/>
      <c r="AI65" s="198"/>
      <c r="AJ65" s="198"/>
      <c r="AK65" s="198"/>
      <c r="AL65" s="198"/>
      <c r="AM65" s="209"/>
      <c r="AN65" s="198"/>
      <c r="AO65" s="198"/>
      <c r="AP65" s="198"/>
      <c r="AQ65" s="202"/>
      <c r="AR65" s="24"/>
      <c r="AS65" s="24"/>
    </row>
    <row r="66" spans="1:45" s="9" customFormat="1" ht="15" customHeight="1" x14ac:dyDescent="0.25">
      <c r="A66" s="23"/>
      <c r="B66" s="203"/>
      <c r="C66" s="205"/>
      <c r="D66" s="205"/>
      <c r="E66" s="205"/>
      <c r="F66" s="205"/>
      <c r="G66" s="205"/>
      <c r="H66" s="225"/>
      <c r="I66" s="225"/>
      <c r="J66" s="225"/>
      <c r="K66" s="226"/>
      <c r="L66" s="38"/>
      <c r="M66" s="203"/>
      <c r="N66" s="205"/>
      <c r="O66" s="205"/>
      <c r="P66" s="205"/>
      <c r="Q66" s="205"/>
      <c r="R66" s="205"/>
      <c r="S66" s="205"/>
      <c r="T66" s="205"/>
      <c r="U66" s="226"/>
      <c r="V66" s="38"/>
      <c r="W66" s="203"/>
      <c r="X66" s="205"/>
      <c r="Y66" s="205"/>
      <c r="Z66" s="205"/>
      <c r="AA66" s="205"/>
      <c r="AB66" s="205"/>
      <c r="AC66" s="205"/>
      <c r="AD66" s="205"/>
      <c r="AE66" s="205"/>
      <c r="AF66" s="225"/>
      <c r="AG66" s="225"/>
      <c r="AH66" s="226"/>
      <c r="AI66" s="205"/>
      <c r="AJ66" s="205"/>
      <c r="AK66" s="205"/>
      <c r="AL66" s="205"/>
      <c r="AM66" s="205"/>
      <c r="AN66" s="205"/>
      <c r="AO66" s="205"/>
      <c r="AP66" s="205"/>
      <c r="AQ66" s="207"/>
      <c r="AR66" s="35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227"/>
      <c r="AG67" s="228"/>
      <c r="AH67" s="228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9"/>
    </row>
    <row r="68" spans="1:45" ht="15" customHeight="1" x14ac:dyDescent="0.2">
      <c r="A68" s="2"/>
      <c r="B68" s="212" t="s">
        <v>201</v>
      </c>
      <c r="C68" s="62"/>
      <c r="D68" s="62"/>
      <c r="E68" s="62"/>
      <c r="F68" s="62" t="s">
        <v>185</v>
      </c>
      <c r="G68" s="62" t="s">
        <v>3</v>
      </c>
      <c r="H68" s="62" t="s">
        <v>5</v>
      </c>
      <c r="I68" s="62" t="s">
        <v>6</v>
      </c>
      <c r="J68" s="62" t="s">
        <v>186</v>
      </c>
      <c r="K68" s="213" t="s">
        <v>16</v>
      </c>
      <c r="L68" s="35"/>
      <c r="M68" s="214" t="s">
        <v>187</v>
      </c>
      <c r="N68" s="63"/>
      <c r="O68" s="63"/>
      <c r="P68" s="62" t="s">
        <v>3</v>
      </c>
      <c r="Q68" s="62" t="s">
        <v>5</v>
      </c>
      <c r="R68" s="62" t="s">
        <v>6</v>
      </c>
      <c r="S68" s="62" t="s">
        <v>186</v>
      </c>
      <c r="T68" s="63"/>
      <c r="U68" s="213" t="s">
        <v>16</v>
      </c>
      <c r="V68" s="35"/>
      <c r="W68" s="214" t="s">
        <v>262</v>
      </c>
      <c r="X68" s="63"/>
      <c r="Y68" s="63"/>
      <c r="Z68" s="63"/>
      <c r="AA68" s="63"/>
      <c r="AB68" s="63"/>
      <c r="AC68" s="63"/>
      <c r="AD68" s="63"/>
      <c r="AE68" s="63"/>
      <c r="AF68" s="229"/>
      <c r="AG68" s="229"/>
      <c r="AH68" s="230"/>
      <c r="AI68" s="229"/>
      <c r="AJ68" s="229"/>
      <c r="AK68" s="229"/>
      <c r="AL68" s="229"/>
      <c r="AM68" s="229"/>
      <c r="AN68" s="229"/>
      <c r="AO68" s="229"/>
      <c r="AP68" s="229"/>
      <c r="AQ68" s="89"/>
      <c r="AR68" s="24"/>
      <c r="AS68" s="24"/>
    </row>
    <row r="69" spans="1:45" ht="15" customHeight="1" x14ac:dyDescent="0.2">
      <c r="A69" s="2"/>
      <c r="B69" s="201">
        <v>2010</v>
      </c>
      <c r="C69" s="217" t="s">
        <v>62</v>
      </c>
      <c r="D69" s="198" t="s">
        <v>90</v>
      </c>
      <c r="E69" s="217"/>
      <c r="F69" s="217">
        <v>19</v>
      </c>
      <c r="G69" s="217">
        <v>5</v>
      </c>
      <c r="H69" s="237">
        <f>PRODUCT((V10+W10)/U10)</f>
        <v>0.4</v>
      </c>
      <c r="I69" s="218">
        <f>PRODUCT(X10/U10)</f>
        <v>0.2</v>
      </c>
      <c r="J69" s="218">
        <f>PRODUCT(V10+W10+X10)/U10</f>
        <v>0.6</v>
      </c>
      <c r="K69" s="219">
        <f>PRODUCT(Y10/U10)</f>
        <v>1.6</v>
      </c>
      <c r="L69" s="38"/>
      <c r="M69" s="210" t="s">
        <v>204</v>
      </c>
      <c r="N69" s="217"/>
      <c r="O69" s="217"/>
      <c r="P69" s="217" t="s">
        <v>220</v>
      </c>
      <c r="Q69" s="217" t="s">
        <v>227</v>
      </c>
      <c r="R69" s="217" t="s">
        <v>236</v>
      </c>
      <c r="S69" s="217" t="s">
        <v>242</v>
      </c>
      <c r="T69" s="218"/>
      <c r="U69" s="200" t="s">
        <v>250</v>
      </c>
      <c r="V69" s="38"/>
      <c r="W69" s="210" t="s">
        <v>263</v>
      </c>
      <c r="X69" s="209"/>
      <c r="Y69" s="198"/>
      <c r="Z69" s="198"/>
      <c r="AA69" s="198"/>
      <c r="AB69" s="198"/>
      <c r="AC69" s="198"/>
      <c r="AD69" s="198"/>
      <c r="AE69" s="198"/>
      <c r="AF69" s="198"/>
      <c r="AG69" s="199"/>
      <c r="AH69" s="221"/>
      <c r="AI69" s="250"/>
      <c r="AJ69" s="208"/>
      <c r="AK69" s="217"/>
      <c r="AL69" s="217"/>
      <c r="AM69" s="217"/>
      <c r="AN69" s="217"/>
      <c r="AO69" s="217"/>
      <c r="AP69" s="217"/>
      <c r="AQ69" s="202"/>
      <c r="AR69" s="24"/>
      <c r="AS69" s="24"/>
    </row>
    <row r="70" spans="1:45" ht="15" customHeight="1" x14ac:dyDescent="0.2">
      <c r="A70" s="2"/>
      <c r="B70" s="201">
        <v>2011</v>
      </c>
      <c r="C70" s="217"/>
      <c r="D70" s="198"/>
      <c r="E70" s="217"/>
      <c r="F70" s="217">
        <v>20</v>
      </c>
      <c r="G70" s="217"/>
      <c r="H70" s="218"/>
      <c r="I70" s="218"/>
      <c r="J70" s="218"/>
      <c r="K70" s="219"/>
      <c r="L70" s="38"/>
      <c r="M70" s="210" t="s">
        <v>206</v>
      </c>
      <c r="N70" s="217"/>
      <c r="O70" s="217"/>
      <c r="P70" s="217" t="s">
        <v>221</v>
      </c>
      <c r="Q70" s="217" t="s">
        <v>228</v>
      </c>
      <c r="R70" s="217" t="s">
        <v>237</v>
      </c>
      <c r="S70" s="217" t="s">
        <v>243</v>
      </c>
      <c r="T70" s="218"/>
      <c r="U70" s="200" t="s">
        <v>251</v>
      </c>
      <c r="V70" s="38"/>
      <c r="W70" s="222" t="s">
        <v>202</v>
      </c>
      <c r="X70" s="209"/>
      <c r="Y70" s="209" t="s">
        <v>352</v>
      </c>
      <c r="Z70" s="232"/>
      <c r="AA70" s="232"/>
      <c r="AB70" s="232"/>
      <c r="AC70" s="232"/>
      <c r="AD70" s="232"/>
      <c r="AE70" s="232"/>
      <c r="AF70" s="232"/>
      <c r="AG70" s="233" t="s">
        <v>351</v>
      </c>
      <c r="AH70" s="219"/>
      <c r="AI70" s="198"/>
      <c r="AJ70" s="198"/>
      <c r="AK70" s="198"/>
      <c r="AL70" s="198"/>
      <c r="AM70" s="198"/>
      <c r="AN70" s="198"/>
      <c r="AO70" s="198"/>
      <c r="AP70" s="198"/>
      <c r="AQ70" s="202"/>
      <c r="AR70" s="24"/>
      <c r="AS70" s="24"/>
    </row>
    <row r="71" spans="1:45" ht="15" customHeight="1" x14ac:dyDescent="0.2">
      <c r="A71" s="2"/>
      <c r="B71" s="201">
        <v>2012</v>
      </c>
      <c r="C71" s="217" t="s">
        <v>61</v>
      </c>
      <c r="D71" s="198" t="s">
        <v>90</v>
      </c>
      <c r="E71" s="217"/>
      <c r="F71" s="217">
        <v>21</v>
      </c>
      <c r="G71" s="217">
        <v>10</v>
      </c>
      <c r="H71" s="218">
        <f>PRODUCT((V13+W13)/U13)</f>
        <v>0</v>
      </c>
      <c r="I71" s="218">
        <f>PRODUCT(X13/U13)</f>
        <v>0.5</v>
      </c>
      <c r="J71" s="218">
        <f>PRODUCT(V13+W13+X13)/U13</f>
        <v>0.5</v>
      </c>
      <c r="K71" s="219">
        <f>PRODUCT(Y13/U13)</f>
        <v>1.3</v>
      </c>
      <c r="L71" s="38"/>
      <c r="M71" s="210" t="s">
        <v>207</v>
      </c>
      <c r="N71" s="217"/>
      <c r="O71" s="217"/>
      <c r="P71" s="217" t="s">
        <v>222</v>
      </c>
      <c r="Q71" s="217" t="s">
        <v>229</v>
      </c>
      <c r="R71" s="217" t="s">
        <v>238</v>
      </c>
      <c r="S71" s="217" t="s">
        <v>244</v>
      </c>
      <c r="T71" s="218"/>
      <c r="U71" s="200" t="s">
        <v>252</v>
      </c>
      <c r="V71" s="38"/>
      <c r="W71" s="201"/>
      <c r="X71" s="209"/>
      <c r="Y71" s="198"/>
      <c r="Z71" s="198"/>
      <c r="AA71" s="198"/>
      <c r="AB71" s="198"/>
      <c r="AC71" s="198"/>
      <c r="AD71" s="198"/>
      <c r="AE71" s="209"/>
      <c r="AF71" s="223"/>
      <c r="AG71" s="220"/>
      <c r="AH71" s="224"/>
      <c r="AI71" s="198"/>
      <c r="AJ71" s="198"/>
      <c r="AK71" s="198"/>
      <c r="AL71" s="198"/>
      <c r="AM71" s="198"/>
      <c r="AN71" s="198"/>
      <c r="AO71" s="198"/>
      <c r="AP71" s="198"/>
      <c r="AQ71" s="202"/>
      <c r="AR71" s="24"/>
      <c r="AS71" s="24"/>
    </row>
    <row r="72" spans="1:45" ht="15" customHeight="1" x14ac:dyDescent="0.2">
      <c r="A72" s="2"/>
      <c r="B72" s="201">
        <v>2013</v>
      </c>
      <c r="C72" s="217" t="s">
        <v>61</v>
      </c>
      <c r="D72" s="198" t="s">
        <v>90</v>
      </c>
      <c r="E72" s="217"/>
      <c r="F72" s="217">
        <v>22</v>
      </c>
      <c r="G72" s="217">
        <v>6</v>
      </c>
      <c r="H72" s="218">
        <f t="shared" ref="H72:H79" si="16">PRODUCT((V15+W15)/U15)</f>
        <v>0.16666666666666666</v>
      </c>
      <c r="I72" s="218">
        <f t="shared" ref="I72:I79" si="17">PRODUCT(X15/U15)</f>
        <v>1.6666666666666667</v>
      </c>
      <c r="J72" s="218">
        <f t="shared" ref="J72:J79" si="18">PRODUCT(V15+W15+X15)/U15</f>
        <v>1.8333333333333333</v>
      </c>
      <c r="K72" s="219">
        <f t="shared" ref="K72:K79" si="19">PRODUCT(Y15/U15)</f>
        <v>4.666666666666667</v>
      </c>
      <c r="L72" s="38"/>
      <c r="M72" s="210" t="s">
        <v>210</v>
      </c>
      <c r="N72" s="217"/>
      <c r="O72" s="217"/>
      <c r="P72" s="217" t="s">
        <v>223</v>
      </c>
      <c r="Q72" s="218" t="s">
        <v>230</v>
      </c>
      <c r="R72" s="217" t="s">
        <v>225</v>
      </c>
      <c r="S72" s="217" t="s">
        <v>245</v>
      </c>
      <c r="T72" s="218"/>
      <c r="U72" s="200" t="s">
        <v>253</v>
      </c>
      <c r="V72" s="38"/>
      <c r="W72" s="222" t="s">
        <v>219</v>
      </c>
      <c r="X72" s="209"/>
      <c r="Y72" s="198"/>
      <c r="Z72" s="198"/>
      <c r="AA72" s="198"/>
      <c r="AB72" s="198"/>
      <c r="AC72" s="198"/>
      <c r="AD72" s="198"/>
      <c r="AE72" s="198"/>
      <c r="AF72" s="198"/>
      <c r="AG72" s="199"/>
      <c r="AH72" s="221"/>
      <c r="AI72" s="198"/>
      <c r="AJ72" s="198"/>
      <c r="AK72" s="198"/>
      <c r="AL72" s="198"/>
      <c r="AM72" s="198"/>
      <c r="AN72" s="198"/>
      <c r="AO72" s="198"/>
      <c r="AP72" s="198"/>
      <c r="AQ72" s="202"/>
      <c r="AR72" s="24"/>
      <c r="AS72" s="24"/>
    </row>
    <row r="73" spans="1:45" ht="15" customHeight="1" x14ac:dyDescent="0.2">
      <c r="A73" s="2"/>
      <c r="B73" s="201">
        <v>2014</v>
      </c>
      <c r="C73" s="217" t="s">
        <v>61</v>
      </c>
      <c r="D73" s="198" t="s">
        <v>90</v>
      </c>
      <c r="E73" s="217"/>
      <c r="F73" s="217">
        <v>23</v>
      </c>
      <c r="G73" s="217">
        <v>9</v>
      </c>
      <c r="H73" s="218">
        <f t="shared" si="16"/>
        <v>0</v>
      </c>
      <c r="I73" s="218">
        <f t="shared" si="17"/>
        <v>1.5555555555555556</v>
      </c>
      <c r="J73" s="218">
        <f t="shared" si="18"/>
        <v>1.5555555555555556</v>
      </c>
      <c r="K73" s="219">
        <f t="shared" si="19"/>
        <v>3.6666666666666665</v>
      </c>
      <c r="L73" s="38"/>
      <c r="M73" s="210" t="s">
        <v>212</v>
      </c>
      <c r="N73" s="217"/>
      <c r="O73" s="217"/>
      <c r="P73" s="217" t="s">
        <v>224</v>
      </c>
      <c r="Q73" s="218" t="s">
        <v>203</v>
      </c>
      <c r="R73" s="217" t="s">
        <v>239</v>
      </c>
      <c r="S73" s="217" t="s">
        <v>246</v>
      </c>
      <c r="T73" s="218"/>
      <c r="U73" s="200" t="s">
        <v>254</v>
      </c>
      <c r="V73" s="38"/>
      <c r="W73" s="222" t="s">
        <v>202</v>
      </c>
      <c r="X73" s="209"/>
      <c r="Y73" s="209" t="s">
        <v>270</v>
      </c>
      <c r="Z73" s="198"/>
      <c r="AA73" s="198"/>
      <c r="AB73" s="198"/>
      <c r="AC73" s="198"/>
      <c r="AD73" s="198"/>
      <c r="AE73" s="209"/>
      <c r="AF73" s="223"/>
      <c r="AG73" s="209" t="s">
        <v>259</v>
      </c>
      <c r="AH73" s="219">
        <f>PRODUCT(100/76)</f>
        <v>1.3157894736842106</v>
      </c>
      <c r="AI73" s="198"/>
      <c r="AJ73" s="198"/>
      <c r="AK73" s="198"/>
      <c r="AL73" s="198"/>
      <c r="AM73" s="198"/>
      <c r="AN73" s="198"/>
      <c r="AO73" s="198"/>
      <c r="AP73" s="198"/>
      <c r="AQ73" s="202"/>
      <c r="AR73" s="24"/>
      <c r="AS73" s="24"/>
    </row>
    <row r="74" spans="1:45" ht="15" customHeight="1" x14ac:dyDescent="0.2">
      <c r="A74" s="2"/>
      <c r="B74" s="201">
        <v>2015</v>
      </c>
      <c r="C74" s="217" t="s">
        <v>61</v>
      </c>
      <c r="D74" s="198" t="s">
        <v>90</v>
      </c>
      <c r="E74" s="217"/>
      <c r="F74" s="217">
        <v>24</v>
      </c>
      <c r="G74" s="217">
        <v>11</v>
      </c>
      <c r="H74" s="218">
        <f t="shared" si="16"/>
        <v>0</v>
      </c>
      <c r="I74" s="218">
        <f t="shared" si="17"/>
        <v>1.9090909090909092</v>
      </c>
      <c r="J74" s="218">
        <f t="shared" si="18"/>
        <v>1.9090909090909092</v>
      </c>
      <c r="K74" s="219">
        <f t="shared" si="19"/>
        <v>5.3636363636363633</v>
      </c>
      <c r="L74" s="38"/>
      <c r="M74" s="210" t="s">
        <v>214</v>
      </c>
      <c r="N74" s="217"/>
      <c r="O74" s="217"/>
      <c r="P74" s="217" t="s">
        <v>225</v>
      </c>
      <c r="Q74" s="218" t="s">
        <v>231</v>
      </c>
      <c r="R74" s="217" t="s">
        <v>240</v>
      </c>
      <c r="S74" s="217" t="s">
        <v>247</v>
      </c>
      <c r="T74" s="218"/>
      <c r="U74" s="200" t="s">
        <v>205</v>
      </c>
      <c r="V74" s="38"/>
      <c r="W74" s="201"/>
      <c r="X74" s="209"/>
      <c r="Y74" s="198"/>
      <c r="Z74" s="198"/>
      <c r="AA74" s="198"/>
      <c r="AB74" s="198"/>
      <c r="AC74" s="198"/>
      <c r="AD74" s="198"/>
      <c r="AE74" s="209"/>
      <c r="AF74" s="223"/>
      <c r="AG74" s="220"/>
      <c r="AH74" s="224"/>
      <c r="AI74" s="198"/>
      <c r="AJ74" s="198"/>
      <c r="AK74" s="198"/>
      <c r="AL74" s="198"/>
      <c r="AM74" s="198"/>
      <c r="AN74" s="198"/>
      <c r="AO74" s="198"/>
      <c r="AP74" s="198"/>
      <c r="AQ74" s="202"/>
      <c r="AR74" s="24"/>
      <c r="AS74" s="24"/>
    </row>
    <row r="75" spans="1:45" ht="15" customHeight="1" x14ac:dyDescent="0.2">
      <c r="A75" s="2"/>
      <c r="B75" s="201">
        <v>2016</v>
      </c>
      <c r="C75" s="217" t="s">
        <v>60</v>
      </c>
      <c r="D75" s="198" t="s">
        <v>90</v>
      </c>
      <c r="E75" s="217"/>
      <c r="F75" s="217">
        <v>25</v>
      </c>
      <c r="G75" s="217">
        <v>11</v>
      </c>
      <c r="H75" s="218">
        <f t="shared" si="16"/>
        <v>0</v>
      </c>
      <c r="I75" s="218">
        <f t="shared" si="17"/>
        <v>1.7272727272727273</v>
      </c>
      <c r="J75" s="218">
        <f t="shared" si="18"/>
        <v>1.7272727272727273</v>
      </c>
      <c r="K75" s="219">
        <f t="shared" si="19"/>
        <v>5</v>
      </c>
      <c r="L75" s="38"/>
      <c r="M75" s="210" t="s">
        <v>215</v>
      </c>
      <c r="N75" s="217"/>
      <c r="O75" s="217"/>
      <c r="P75" s="217" t="s">
        <v>209</v>
      </c>
      <c r="Q75" s="218" t="s">
        <v>232</v>
      </c>
      <c r="R75" s="217" t="s">
        <v>208</v>
      </c>
      <c r="S75" s="217" t="s">
        <v>226</v>
      </c>
      <c r="T75" s="218"/>
      <c r="U75" s="200" t="s">
        <v>255</v>
      </c>
      <c r="V75" s="38"/>
      <c r="W75" s="222" t="s">
        <v>198</v>
      </c>
      <c r="X75" s="198"/>
      <c r="Y75" s="198"/>
      <c r="Z75" s="198"/>
      <c r="AA75" s="198"/>
      <c r="AB75" s="198"/>
      <c r="AC75" s="198"/>
      <c r="AD75" s="198"/>
      <c r="AE75" s="209"/>
      <c r="AF75" s="223"/>
      <c r="AG75" s="220"/>
      <c r="AH75" s="224"/>
      <c r="AI75" s="198"/>
      <c r="AJ75" s="198"/>
      <c r="AK75" s="198"/>
      <c r="AL75" s="198"/>
      <c r="AM75" s="198"/>
      <c r="AN75" s="198"/>
      <c r="AO75" s="198"/>
      <c r="AP75" s="198"/>
      <c r="AQ75" s="202"/>
      <c r="AR75" s="24"/>
      <c r="AS75" s="24"/>
    </row>
    <row r="76" spans="1:45" ht="15" customHeight="1" x14ac:dyDescent="0.2">
      <c r="A76" s="2"/>
      <c r="B76" s="201">
        <v>2017</v>
      </c>
      <c r="C76" s="217" t="s">
        <v>60</v>
      </c>
      <c r="D76" s="198" t="s">
        <v>90</v>
      </c>
      <c r="E76" s="217"/>
      <c r="F76" s="217">
        <v>26</v>
      </c>
      <c r="G76" s="217">
        <v>12</v>
      </c>
      <c r="H76" s="218">
        <f t="shared" si="16"/>
        <v>8.3333333333333329E-2</v>
      </c>
      <c r="I76" s="218">
        <f t="shared" si="17"/>
        <v>1.0833333333333333</v>
      </c>
      <c r="J76" s="218">
        <f t="shared" si="18"/>
        <v>1.1666666666666667</v>
      </c>
      <c r="K76" s="219">
        <f t="shared" si="19"/>
        <v>4.583333333333333</v>
      </c>
      <c r="L76" s="38"/>
      <c r="M76" s="210" t="s">
        <v>216</v>
      </c>
      <c r="N76" s="217"/>
      <c r="O76" s="217"/>
      <c r="P76" s="217" t="s">
        <v>213</v>
      </c>
      <c r="Q76" s="218" t="s">
        <v>233</v>
      </c>
      <c r="R76" s="217" t="s">
        <v>211</v>
      </c>
      <c r="S76" s="217" t="s">
        <v>248</v>
      </c>
      <c r="T76" s="218"/>
      <c r="U76" s="200" t="s">
        <v>256</v>
      </c>
      <c r="V76" s="38"/>
      <c r="W76" s="222" t="s">
        <v>202</v>
      </c>
      <c r="X76" s="198"/>
      <c r="Y76" s="209" t="s">
        <v>271</v>
      </c>
      <c r="Z76" s="198"/>
      <c r="AA76" s="198"/>
      <c r="AB76" s="198"/>
      <c r="AC76" s="198"/>
      <c r="AD76" s="198"/>
      <c r="AE76" s="209"/>
      <c r="AF76" s="223"/>
      <c r="AG76" s="209" t="s">
        <v>260</v>
      </c>
      <c r="AH76" s="219">
        <v>1.3698630136986301</v>
      </c>
      <c r="AI76" s="198"/>
      <c r="AJ76" s="198"/>
      <c r="AK76" s="198"/>
      <c r="AL76" s="198"/>
      <c r="AM76" s="198"/>
      <c r="AN76" s="198"/>
      <c r="AO76" s="198"/>
      <c r="AP76" s="198"/>
      <c r="AQ76" s="202"/>
      <c r="AR76" s="24"/>
      <c r="AS76" s="24"/>
    </row>
    <row r="77" spans="1:45" ht="15" customHeight="1" x14ac:dyDescent="0.2">
      <c r="A77" s="2"/>
      <c r="B77" s="201">
        <v>2018</v>
      </c>
      <c r="C77" s="217" t="s">
        <v>74</v>
      </c>
      <c r="D77" s="198" t="s">
        <v>90</v>
      </c>
      <c r="E77" s="217"/>
      <c r="F77" s="217">
        <v>27</v>
      </c>
      <c r="G77" s="217">
        <v>8</v>
      </c>
      <c r="H77" s="218">
        <f t="shared" si="16"/>
        <v>0</v>
      </c>
      <c r="I77" s="218">
        <f t="shared" si="17"/>
        <v>0.625</v>
      </c>
      <c r="J77" s="218">
        <f t="shared" si="18"/>
        <v>0.625</v>
      </c>
      <c r="K77" s="219">
        <f t="shared" si="19"/>
        <v>4.75</v>
      </c>
      <c r="L77" s="38"/>
      <c r="M77" s="210" t="s">
        <v>217</v>
      </c>
      <c r="N77" s="217"/>
      <c r="O77" s="217"/>
      <c r="P77" s="217" t="s">
        <v>226</v>
      </c>
      <c r="Q77" s="218" t="s">
        <v>234</v>
      </c>
      <c r="R77" s="217" t="s">
        <v>241</v>
      </c>
      <c r="S77" s="217" t="s">
        <v>249</v>
      </c>
      <c r="T77" s="218"/>
      <c r="U77" s="200" t="s">
        <v>257</v>
      </c>
      <c r="V77" s="38"/>
      <c r="W77" s="222"/>
      <c r="X77" s="198"/>
      <c r="Y77" s="209"/>
      <c r="Z77" s="198"/>
      <c r="AA77" s="198"/>
      <c r="AB77" s="198"/>
      <c r="AC77" s="198"/>
      <c r="AD77" s="198"/>
      <c r="AE77" s="209"/>
      <c r="AF77" s="223"/>
      <c r="AG77" s="209"/>
      <c r="AH77" s="219"/>
      <c r="AI77" s="198"/>
      <c r="AJ77" s="198"/>
      <c r="AK77" s="198"/>
      <c r="AL77" s="198"/>
      <c r="AM77" s="198"/>
      <c r="AN77" s="198"/>
      <c r="AO77" s="198"/>
      <c r="AP77" s="198"/>
      <c r="AQ77" s="202"/>
      <c r="AR77" s="24"/>
      <c r="AS77" s="24"/>
    </row>
    <row r="78" spans="1:45" ht="15" customHeight="1" x14ac:dyDescent="0.2">
      <c r="A78" s="2"/>
      <c r="B78" s="201">
        <v>2019</v>
      </c>
      <c r="C78" s="217" t="s">
        <v>60</v>
      </c>
      <c r="D78" s="198" t="s">
        <v>90</v>
      </c>
      <c r="E78" s="217"/>
      <c r="F78" s="217">
        <v>28</v>
      </c>
      <c r="G78" s="217">
        <v>12</v>
      </c>
      <c r="H78" s="218">
        <f t="shared" si="16"/>
        <v>0.25</v>
      </c>
      <c r="I78" s="237">
        <f t="shared" si="17"/>
        <v>2.25</v>
      </c>
      <c r="J78" s="237">
        <f t="shared" si="18"/>
        <v>2.5</v>
      </c>
      <c r="K78" s="238">
        <f t="shared" si="19"/>
        <v>5.583333333333333</v>
      </c>
      <c r="L78" s="38"/>
      <c r="M78" s="210" t="s">
        <v>218</v>
      </c>
      <c r="N78" s="217"/>
      <c r="O78" s="217"/>
      <c r="P78" s="217" t="s">
        <v>181</v>
      </c>
      <c r="Q78" s="237" t="s">
        <v>235</v>
      </c>
      <c r="R78" s="217" t="s">
        <v>154</v>
      </c>
      <c r="S78" s="217" t="s">
        <v>176</v>
      </c>
      <c r="T78" s="218"/>
      <c r="U78" s="200" t="s">
        <v>183</v>
      </c>
      <c r="V78" s="38"/>
      <c r="W78" s="222"/>
      <c r="X78" s="198"/>
      <c r="Y78" s="198"/>
      <c r="Z78" s="198"/>
      <c r="AA78" s="198"/>
      <c r="AB78" s="198"/>
      <c r="AC78" s="198"/>
      <c r="AD78" s="198"/>
      <c r="AE78" s="209"/>
      <c r="AF78" s="231"/>
      <c r="AG78" s="220"/>
      <c r="AH78" s="224"/>
      <c r="AI78" s="198"/>
      <c r="AJ78" s="198"/>
      <c r="AK78" s="198"/>
      <c r="AL78" s="198"/>
      <c r="AM78" s="198"/>
      <c r="AN78" s="198"/>
      <c r="AO78" s="198"/>
      <c r="AP78" s="198"/>
      <c r="AQ78" s="202"/>
      <c r="AR78" s="24"/>
      <c r="AS78" s="24"/>
    </row>
    <row r="79" spans="1:45" ht="15" customHeight="1" x14ac:dyDescent="0.2">
      <c r="A79" s="2"/>
      <c r="B79" s="201">
        <v>2020</v>
      </c>
      <c r="C79" s="217" t="s">
        <v>61</v>
      </c>
      <c r="D79" s="198" t="s">
        <v>90</v>
      </c>
      <c r="E79" s="217"/>
      <c r="F79" s="217">
        <v>29</v>
      </c>
      <c r="G79" s="217">
        <v>8</v>
      </c>
      <c r="H79" s="218">
        <f t="shared" si="16"/>
        <v>0</v>
      </c>
      <c r="I79" s="218">
        <f t="shared" si="17"/>
        <v>1.5</v>
      </c>
      <c r="J79" s="218">
        <f t="shared" si="18"/>
        <v>1.5</v>
      </c>
      <c r="K79" s="219">
        <f t="shared" si="19"/>
        <v>5.375</v>
      </c>
      <c r="L79" s="38"/>
      <c r="M79" s="210" t="s">
        <v>333</v>
      </c>
      <c r="N79" s="217"/>
      <c r="O79" s="217"/>
      <c r="P79" s="217" t="s">
        <v>332</v>
      </c>
      <c r="Q79" s="218" t="s">
        <v>334</v>
      </c>
      <c r="R79" s="217" t="s">
        <v>335</v>
      </c>
      <c r="S79" s="217" t="s">
        <v>336</v>
      </c>
      <c r="T79" s="218"/>
      <c r="U79" s="200" t="s">
        <v>176</v>
      </c>
      <c r="V79" s="38"/>
      <c r="W79" s="222"/>
      <c r="X79" s="198"/>
      <c r="Y79" s="198"/>
      <c r="Z79" s="198"/>
      <c r="AA79" s="198"/>
      <c r="AB79" s="198"/>
      <c r="AC79" s="198"/>
      <c r="AD79" s="198"/>
      <c r="AE79" s="209"/>
      <c r="AF79" s="231"/>
      <c r="AG79" s="220"/>
      <c r="AH79" s="224"/>
      <c r="AI79" s="198"/>
      <c r="AJ79" s="198"/>
      <c r="AK79" s="198"/>
      <c r="AL79" s="198"/>
      <c r="AM79" s="209"/>
      <c r="AN79" s="198"/>
      <c r="AO79" s="198"/>
      <c r="AP79" s="198"/>
      <c r="AQ79" s="202"/>
      <c r="AR79" s="24"/>
      <c r="AS79" s="24"/>
    </row>
    <row r="80" spans="1:45" ht="15" customHeight="1" x14ac:dyDescent="0.2">
      <c r="A80" s="2"/>
      <c r="B80" s="201">
        <v>2021</v>
      </c>
      <c r="C80" s="217" t="s">
        <v>74</v>
      </c>
      <c r="D80" s="198" t="s">
        <v>90</v>
      </c>
      <c r="E80" s="217"/>
      <c r="F80" s="217">
        <v>30</v>
      </c>
      <c r="G80" s="217">
        <v>10</v>
      </c>
      <c r="H80" s="218">
        <f t="shared" ref="H80:H81" si="20">PRODUCT((V23+W23)/U23)</f>
        <v>0</v>
      </c>
      <c r="I80" s="218">
        <f t="shared" ref="I80:I81" si="21">PRODUCT(X23/U23)</f>
        <v>0.6</v>
      </c>
      <c r="J80" s="218">
        <f t="shared" ref="J80:J81" si="22">PRODUCT(V23+W23+X23)/U23</f>
        <v>0.6</v>
      </c>
      <c r="K80" s="219">
        <f t="shared" ref="K80:K81" si="23">PRODUCT(Y23/U23)</f>
        <v>2.8</v>
      </c>
      <c r="L80" s="38"/>
      <c r="M80" s="210" t="s">
        <v>350</v>
      </c>
      <c r="N80" s="217"/>
      <c r="O80" s="217"/>
      <c r="P80" s="98" t="s">
        <v>182</v>
      </c>
      <c r="Q80" s="218" t="s">
        <v>369</v>
      </c>
      <c r="R80" s="98" t="s">
        <v>366</v>
      </c>
      <c r="S80" s="98" t="s">
        <v>368</v>
      </c>
      <c r="T80" s="237"/>
      <c r="U80" s="200" t="s">
        <v>367</v>
      </c>
      <c r="V80" s="38"/>
      <c r="W80" s="222"/>
      <c r="X80" s="198"/>
      <c r="Y80" s="198"/>
      <c r="Z80" s="198"/>
      <c r="AA80" s="198"/>
      <c r="AB80" s="198"/>
      <c r="AC80" s="198"/>
      <c r="AD80" s="198"/>
      <c r="AE80" s="209"/>
      <c r="AF80" s="231"/>
      <c r="AG80" s="220"/>
      <c r="AH80" s="224"/>
      <c r="AI80" s="198"/>
      <c r="AJ80" s="198"/>
      <c r="AK80" s="198"/>
      <c r="AL80" s="198"/>
      <c r="AM80" s="209"/>
      <c r="AN80" s="198"/>
      <c r="AO80" s="198"/>
      <c r="AP80" s="198"/>
      <c r="AQ80" s="202"/>
      <c r="AR80" s="24"/>
      <c r="AS80" s="24"/>
    </row>
    <row r="81" spans="1:45" ht="15" customHeight="1" x14ac:dyDescent="0.2">
      <c r="A81" s="2"/>
      <c r="B81" s="201">
        <v>2022</v>
      </c>
      <c r="C81" s="217" t="s">
        <v>56</v>
      </c>
      <c r="D81" s="198" t="s">
        <v>90</v>
      </c>
      <c r="E81" s="217"/>
      <c r="F81" s="217">
        <v>31</v>
      </c>
      <c r="G81" s="217">
        <v>3</v>
      </c>
      <c r="H81" s="218">
        <f t="shared" si="20"/>
        <v>0</v>
      </c>
      <c r="I81" s="218">
        <f t="shared" si="21"/>
        <v>0</v>
      </c>
      <c r="J81" s="218">
        <f t="shared" si="22"/>
        <v>0</v>
      </c>
      <c r="K81" s="219">
        <f t="shared" si="23"/>
        <v>2</v>
      </c>
      <c r="L81" s="38"/>
      <c r="M81" s="210" t="s">
        <v>395</v>
      </c>
      <c r="N81" s="217"/>
      <c r="O81" s="217"/>
      <c r="P81" s="217" t="s">
        <v>182</v>
      </c>
      <c r="Q81" s="217" t="s">
        <v>396</v>
      </c>
      <c r="R81" s="217" t="s">
        <v>366</v>
      </c>
      <c r="S81" s="217" t="s">
        <v>367</v>
      </c>
      <c r="T81" s="217"/>
      <c r="U81" s="236" t="s">
        <v>368</v>
      </c>
      <c r="V81" s="38"/>
      <c r="W81" s="222"/>
      <c r="X81" s="198"/>
      <c r="Y81" s="198"/>
      <c r="Z81" s="198"/>
      <c r="AA81" s="198"/>
      <c r="AB81" s="198"/>
      <c r="AC81" s="198"/>
      <c r="AD81" s="198"/>
      <c r="AE81" s="209"/>
      <c r="AF81" s="231"/>
      <c r="AG81" s="220"/>
      <c r="AH81" s="224"/>
      <c r="AI81" s="198"/>
      <c r="AJ81" s="198"/>
      <c r="AK81" s="198"/>
      <c r="AL81" s="198"/>
      <c r="AM81" s="209"/>
      <c r="AN81" s="198"/>
      <c r="AO81" s="198"/>
      <c r="AP81" s="198"/>
      <c r="AQ81" s="202"/>
      <c r="AR81" s="24"/>
      <c r="AS81" s="24"/>
    </row>
    <row r="82" spans="1:45" s="9" customFormat="1" ht="15" customHeight="1" x14ac:dyDescent="0.25">
      <c r="A82" s="23"/>
      <c r="B82" s="203"/>
      <c r="C82" s="205"/>
      <c r="D82" s="205"/>
      <c r="E82" s="205"/>
      <c r="F82" s="205"/>
      <c r="G82" s="205"/>
      <c r="H82" s="225"/>
      <c r="I82" s="225"/>
      <c r="J82" s="225"/>
      <c r="K82" s="226"/>
      <c r="L82" s="38"/>
      <c r="M82" s="203"/>
      <c r="N82" s="205"/>
      <c r="O82" s="205"/>
      <c r="P82" s="205"/>
      <c r="Q82" s="205"/>
      <c r="R82" s="205"/>
      <c r="S82" s="205"/>
      <c r="T82" s="205"/>
      <c r="U82" s="226"/>
      <c r="V82" s="38"/>
      <c r="W82" s="203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7"/>
      <c r="AI82" s="205"/>
      <c r="AJ82" s="205"/>
      <c r="AK82" s="205"/>
      <c r="AL82" s="205"/>
      <c r="AM82" s="205"/>
      <c r="AN82" s="205"/>
      <c r="AO82" s="205"/>
      <c r="AP82" s="205"/>
      <c r="AQ82" s="207"/>
      <c r="AR82" s="35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24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39"/>
      <c r="AS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39"/>
      <c r="AS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39"/>
      <c r="AS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39"/>
      <c r="AS176" s="3"/>
    </row>
    <row r="177" spans="1:45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39"/>
      <c r="AS177" s="3"/>
    </row>
    <row r="178" spans="1:45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39"/>
      <c r="AS178" s="3"/>
    </row>
    <row r="179" spans="1:45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39"/>
      <c r="AS179" s="3"/>
    </row>
    <row r="180" spans="1:45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39"/>
      <c r="AS180" s="3"/>
    </row>
    <row r="181" spans="1:45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39"/>
      <c r="AS181" s="3"/>
    </row>
    <row r="182" spans="1:45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8"/>
      <c r="AG182" s="35"/>
      <c r="AH182" s="35"/>
      <c r="AI182" s="35"/>
      <c r="AJ182" s="35"/>
      <c r="AK182" s="35"/>
      <c r="AL182" s="24"/>
      <c r="AM182" s="24"/>
      <c r="AN182" s="24"/>
      <c r="AO182" s="35"/>
      <c r="AP182" s="35"/>
      <c r="AQ182" s="35"/>
      <c r="AR182" s="39"/>
      <c r="AS182" s="3"/>
    </row>
    <row r="183" spans="1:45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8"/>
      <c r="AG183" s="35"/>
      <c r="AH183" s="35"/>
      <c r="AI183" s="35"/>
      <c r="AJ183" s="35"/>
      <c r="AK183" s="35"/>
      <c r="AL183" s="24"/>
      <c r="AM183" s="24"/>
      <c r="AN183" s="24"/>
      <c r="AO183" s="35"/>
      <c r="AP183" s="35"/>
      <c r="AQ183" s="35"/>
      <c r="AR183" s="39"/>
      <c r="AS183" s="3"/>
    </row>
    <row r="184" spans="1:45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8"/>
      <c r="AG184" s="35"/>
      <c r="AH184" s="35"/>
      <c r="AI184" s="35"/>
      <c r="AJ184" s="35"/>
      <c r="AK184" s="35"/>
      <c r="AL184" s="24"/>
      <c r="AM184" s="24"/>
      <c r="AN184" s="24"/>
      <c r="AO184" s="35"/>
      <c r="AP184" s="35"/>
      <c r="AQ184" s="35"/>
      <c r="AR184" s="39"/>
      <c r="AS184" s="3"/>
    </row>
    <row r="185" spans="1:45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8"/>
      <c r="AG185" s="35"/>
      <c r="AH185" s="35"/>
      <c r="AI185" s="35"/>
      <c r="AJ185" s="35"/>
      <c r="AK185" s="35"/>
      <c r="AL185" s="24"/>
      <c r="AM185" s="24"/>
      <c r="AN185" s="24"/>
      <c r="AO185" s="35"/>
      <c r="AP185" s="35"/>
      <c r="AQ185" s="35"/>
      <c r="AR185" s="39"/>
      <c r="AS185" s="3"/>
    </row>
    <row r="186" spans="1:45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8"/>
      <c r="AG186" s="35"/>
      <c r="AH186" s="35"/>
      <c r="AI186" s="35"/>
      <c r="AJ186" s="35"/>
      <c r="AK186" s="35"/>
      <c r="AL186" s="24"/>
      <c r="AM186" s="24"/>
      <c r="AN186" s="24"/>
      <c r="AO186" s="35"/>
      <c r="AP186" s="35"/>
      <c r="AQ186" s="35"/>
      <c r="AR186" s="39"/>
      <c r="AS186" s="3"/>
    </row>
    <row r="187" spans="1:45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8"/>
      <c r="AG187" s="35"/>
      <c r="AH187" s="35"/>
      <c r="AI187" s="35"/>
      <c r="AJ187" s="35"/>
      <c r="AK187" s="35"/>
      <c r="AL187" s="24"/>
      <c r="AM187" s="24"/>
      <c r="AN187" s="24"/>
      <c r="AO187" s="35"/>
      <c r="AP187" s="35"/>
      <c r="AQ187" s="35"/>
      <c r="AR187" s="39"/>
      <c r="AS187" s="3"/>
    </row>
    <row r="188" spans="1:45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8"/>
      <c r="AG188" s="35"/>
      <c r="AH188" s="35"/>
      <c r="AI188" s="35"/>
      <c r="AJ188" s="35"/>
      <c r="AK188" s="35"/>
      <c r="AL188" s="24"/>
      <c r="AM188" s="24"/>
      <c r="AN188" s="24"/>
      <c r="AO188" s="35"/>
      <c r="AP188" s="35"/>
      <c r="AQ188" s="35"/>
      <c r="AR188" s="39"/>
      <c r="AS188" s="3"/>
    </row>
    <row r="189" spans="1:45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8"/>
      <c r="AG189" s="35"/>
      <c r="AH189" s="35"/>
      <c r="AI189" s="35"/>
      <c r="AJ189" s="35"/>
      <c r="AK189" s="35"/>
      <c r="AL189" s="24"/>
      <c r="AM189" s="24"/>
      <c r="AN189" s="24"/>
      <c r="AO189" s="35"/>
      <c r="AP189" s="35"/>
      <c r="AQ189" s="35"/>
      <c r="AR189" s="39"/>
      <c r="AS189" s="3"/>
    </row>
    <row r="190" spans="1:45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8"/>
      <c r="AG190" s="35"/>
      <c r="AH190" s="35"/>
      <c r="AI190" s="35"/>
      <c r="AJ190" s="35"/>
      <c r="AK190" s="35"/>
      <c r="AL190" s="24"/>
      <c r="AM190" s="24"/>
      <c r="AN190" s="24"/>
      <c r="AO190" s="35"/>
      <c r="AP190" s="35"/>
      <c r="AQ190" s="35"/>
      <c r="AR190" s="39"/>
      <c r="AS190" s="3"/>
    </row>
    <row r="191" spans="1:45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8"/>
      <c r="AG191" s="35"/>
      <c r="AH191" s="35"/>
      <c r="AI191" s="35"/>
      <c r="AJ191" s="35"/>
      <c r="AK191" s="35"/>
      <c r="AL191" s="24"/>
      <c r="AM191" s="24"/>
      <c r="AN191" s="24"/>
      <c r="AO191" s="35"/>
      <c r="AP191" s="35"/>
      <c r="AQ191" s="35"/>
      <c r="AR191" s="39"/>
      <c r="AS191" s="3"/>
    </row>
    <row r="192" spans="1:45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8"/>
      <c r="AG192" s="35"/>
      <c r="AH192" s="35"/>
      <c r="AI192" s="35"/>
      <c r="AJ192" s="35"/>
      <c r="AK192" s="35"/>
      <c r="AL192" s="24"/>
      <c r="AM192" s="24"/>
      <c r="AN192" s="24"/>
      <c r="AO192" s="35"/>
      <c r="AP192" s="35"/>
      <c r="AQ192" s="35"/>
      <c r="AR192" s="39"/>
      <c r="AS192" s="3"/>
    </row>
    <row r="193" spans="1:45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8"/>
      <c r="AG193" s="35"/>
      <c r="AH193" s="35"/>
      <c r="AI193" s="35"/>
      <c r="AJ193" s="35"/>
      <c r="AK193" s="35"/>
      <c r="AL193" s="24"/>
      <c r="AM193" s="24"/>
      <c r="AN193" s="24"/>
      <c r="AO193" s="35"/>
      <c r="AP193" s="35"/>
      <c r="AQ193" s="35"/>
      <c r="AR193" s="39"/>
      <c r="AS193" s="3"/>
    </row>
    <row r="194" spans="1:45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8"/>
      <c r="AG194" s="35"/>
      <c r="AH194" s="35"/>
      <c r="AI194" s="35"/>
      <c r="AJ194" s="35"/>
      <c r="AK194" s="35"/>
      <c r="AL194" s="24"/>
      <c r="AM194" s="24"/>
      <c r="AN194" s="24"/>
      <c r="AO194" s="35"/>
      <c r="AP194" s="35"/>
      <c r="AQ194" s="35"/>
      <c r="AR194" s="39"/>
      <c r="AS194" s="3"/>
    </row>
    <row r="195" spans="1:45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8"/>
      <c r="AG195" s="35"/>
      <c r="AH195" s="35"/>
      <c r="AI195" s="35"/>
      <c r="AJ195" s="35"/>
      <c r="AK195" s="35"/>
      <c r="AL195" s="24"/>
      <c r="AM195" s="24"/>
      <c r="AN195" s="24"/>
      <c r="AO195" s="35"/>
      <c r="AP195" s="35"/>
      <c r="AQ195" s="35"/>
      <c r="AR195" s="39"/>
      <c r="AS195" s="3"/>
    </row>
    <row r="196" spans="1:45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8"/>
      <c r="AG196" s="35"/>
      <c r="AH196" s="35"/>
      <c r="AI196" s="35"/>
      <c r="AJ196" s="35"/>
      <c r="AK196" s="35"/>
      <c r="AL196" s="24"/>
      <c r="AM196" s="24"/>
      <c r="AN196" s="24"/>
      <c r="AO196" s="35"/>
      <c r="AP196" s="35"/>
      <c r="AQ196" s="35"/>
      <c r="AR196" s="39"/>
      <c r="AS196" s="3"/>
    </row>
    <row r="197" spans="1:45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8"/>
      <c r="AG197" s="35"/>
      <c r="AH197" s="35"/>
      <c r="AI197" s="35"/>
      <c r="AJ197" s="35"/>
      <c r="AK197" s="35"/>
      <c r="AL197" s="24"/>
      <c r="AM197" s="24"/>
      <c r="AN197" s="24"/>
      <c r="AO197" s="35"/>
      <c r="AP197" s="35"/>
      <c r="AQ197" s="35"/>
      <c r="AR197" s="39"/>
      <c r="AS197" s="3"/>
    </row>
    <row r="198" spans="1:45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8"/>
      <c r="AG198" s="35"/>
      <c r="AH198" s="35"/>
      <c r="AI198" s="35"/>
      <c r="AJ198" s="35"/>
      <c r="AK198" s="35"/>
      <c r="AL198" s="24"/>
      <c r="AM198" s="24"/>
      <c r="AN198" s="24"/>
      <c r="AO198" s="35"/>
      <c r="AP198" s="35"/>
      <c r="AQ198" s="35"/>
      <c r="AR198" s="39"/>
      <c r="AS198" s="3"/>
    </row>
    <row r="199" spans="1:45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8"/>
      <c r="AG199" s="35"/>
      <c r="AH199" s="35"/>
      <c r="AI199" s="35"/>
      <c r="AJ199" s="35"/>
      <c r="AK199" s="35"/>
      <c r="AL199" s="24"/>
      <c r="AM199" s="24"/>
      <c r="AN199" s="24"/>
      <c r="AO199" s="35"/>
      <c r="AP199" s="35"/>
      <c r="AQ199" s="35"/>
      <c r="AR199" s="39"/>
      <c r="AS199" s="3"/>
    </row>
    <row r="200" spans="1:45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8"/>
      <c r="AG200" s="35"/>
      <c r="AH200" s="35"/>
      <c r="AI200" s="35"/>
      <c r="AJ200" s="35"/>
      <c r="AK200" s="35"/>
      <c r="AL200" s="24"/>
      <c r="AM200" s="24"/>
      <c r="AN200" s="24"/>
      <c r="AO200" s="35"/>
      <c r="AP200" s="35"/>
      <c r="AQ200" s="35"/>
      <c r="AR200" s="39"/>
      <c r="AS200" s="3"/>
    </row>
    <row r="201" spans="1:45" s="9" customFormat="1" ht="15" customHeight="1" x14ac:dyDescent="0.25">
      <c r="A201" s="2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8"/>
      <c r="AG201" s="35"/>
      <c r="AH201" s="35"/>
      <c r="AI201" s="35"/>
      <c r="AJ201" s="35"/>
      <c r="AK201" s="35"/>
      <c r="AL201" s="24"/>
      <c r="AM201" s="24"/>
      <c r="AN201" s="24"/>
      <c r="AO201" s="35"/>
      <c r="AP201" s="35"/>
      <c r="AQ201" s="35"/>
      <c r="AR201" s="39"/>
      <c r="AS201" s="3"/>
    </row>
    <row r="202" spans="1:45" s="9" customFormat="1" ht="15" customHeight="1" x14ac:dyDescent="0.25">
      <c r="A202" s="23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8"/>
      <c r="AG202" s="35"/>
      <c r="AH202" s="35"/>
      <c r="AI202" s="35"/>
      <c r="AJ202" s="35"/>
      <c r="AK202" s="35"/>
      <c r="AL202" s="24"/>
      <c r="AM202" s="24"/>
      <c r="AN202" s="24"/>
      <c r="AO202" s="35"/>
      <c r="AP202" s="35"/>
      <c r="AQ202" s="35"/>
      <c r="AR202" s="39"/>
      <c r="AS202" s="3"/>
    </row>
    <row r="203" spans="1:45" s="9" customFormat="1" ht="15" customHeight="1" x14ac:dyDescent="0.25">
      <c r="A203" s="23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8"/>
      <c r="AG203" s="35"/>
      <c r="AH203" s="35"/>
      <c r="AI203" s="35"/>
      <c r="AJ203" s="35"/>
      <c r="AK203" s="35"/>
      <c r="AL203" s="24"/>
      <c r="AM203" s="24"/>
      <c r="AN203" s="24"/>
      <c r="AO203" s="35"/>
      <c r="AP203" s="35"/>
      <c r="AQ203" s="35"/>
      <c r="AR203" s="39"/>
      <c r="AS203" s="3"/>
    </row>
    <row r="204" spans="1:45" s="9" customFormat="1" ht="15" customHeight="1" x14ac:dyDescent="0.25">
      <c r="A204" s="23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8"/>
      <c r="AG204" s="35"/>
      <c r="AH204" s="35"/>
      <c r="AI204" s="35"/>
      <c r="AJ204" s="35"/>
      <c r="AK204" s="35"/>
      <c r="AL204" s="24"/>
      <c r="AM204" s="24"/>
      <c r="AN204" s="24"/>
      <c r="AO204" s="35"/>
      <c r="AP204" s="35"/>
      <c r="AQ204" s="35"/>
      <c r="AR204" s="39"/>
      <c r="AS204" s="3"/>
    </row>
    <row r="205" spans="1:45" s="9" customFormat="1" ht="15" customHeight="1" x14ac:dyDescent="0.25">
      <c r="A205" s="23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8"/>
      <c r="AG205" s="35"/>
      <c r="AH205" s="35"/>
      <c r="AI205" s="35"/>
      <c r="AJ205" s="35"/>
      <c r="AK205" s="35"/>
      <c r="AL205" s="24"/>
      <c r="AM205" s="24"/>
      <c r="AN205" s="24"/>
      <c r="AO205" s="35"/>
      <c r="AP205" s="35"/>
      <c r="AQ205" s="35"/>
      <c r="AR205" s="39"/>
      <c r="AS205" s="3"/>
    </row>
    <row r="206" spans="1:45" s="9" customFormat="1" ht="15" customHeight="1" x14ac:dyDescent="0.25">
      <c r="A206" s="23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8"/>
      <c r="AG206" s="35"/>
      <c r="AH206" s="35"/>
      <c r="AI206" s="35"/>
      <c r="AJ206" s="35"/>
      <c r="AK206" s="35"/>
      <c r="AL206" s="24"/>
      <c r="AM206" s="24"/>
      <c r="AN206" s="24"/>
      <c r="AO206" s="35"/>
      <c r="AP206" s="35"/>
      <c r="AQ206" s="35"/>
      <c r="AR206" s="39"/>
      <c r="AS206" s="3"/>
    </row>
  </sheetData>
  <sortState ref="B23:AQ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83</v>
      </c>
      <c r="C1" s="6"/>
      <c r="D1" s="129"/>
      <c r="E1" s="101" t="s">
        <v>159</v>
      </c>
      <c r="F1" s="101"/>
      <c r="G1" s="67"/>
      <c r="H1" s="67"/>
      <c r="I1" s="7"/>
      <c r="J1" s="6"/>
      <c r="K1" s="94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01"/>
      <c r="AB1" s="101"/>
      <c r="AC1" s="67"/>
      <c r="AD1" s="67"/>
      <c r="AE1" s="7"/>
      <c r="AF1" s="6"/>
      <c r="AG1" s="94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68" t="s">
        <v>59</v>
      </c>
      <c r="C2" s="64"/>
      <c r="D2" s="185"/>
      <c r="E2" s="13" t="s">
        <v>12</v>
      </c>
      <c r="F2" s="14"/>
      <c r="G2" s="14"/>
      <c r="H2" s="14"/>
      <c r="I2" s="20"/>
      <c r="J2" s="15"/>
      <c r="K2" s="142"/>
      <c r="L2" s="22" t="s">
        <v>165</v>
      </c>
      <c r="M2" s="14"/>
      <c r="N2" s="14"/>
      <c r="O2" s="21"/>
      <c r="P2" s="19"/>
      <c r="Q2" s="22" t="s">
        <v>166</v>
      </c>
      <c r="R2" s="14"/>
      <c r="S2" s="14"/>
      <c r="T2" s="14"/>
      <c r="U2" s="20"/>
      <c r="V2" s="21"/>
      <c r="W2" s="19"/>
      <c r="X2" s="186" t="s">
        <v>160</v>
      </c>
      <c r="Y2" s="187"/>
      <c r="Z2" s="169"/>
      <c r="AA2" s="13" t="s">
        <v>12</v>
      </c>
      <c r="AB2" s="14"/>
      <c r="AC2" s="14"/>
      <c r="AD2" s="14"/>
      <c r="AE2" s="20"/>
      <c r="AF2" s="15"/>
      <c r="AG2" s="142"/>
      <c r="AH2" s="22" t="s">
        <v>167</v>
      </c>
      <c r="AI2" s="14"/>
      <c r="AJ2" s="14"/>
      <c r="AK2" s="21"/>
      <c r="AL2" s="19"/>
      <c r="AM2" s="22" t="s">
        <v>166</v>
      </c>
      <c r="AN2" s="14"/>
      <c r="AO2" s="14"/>
      <c r="AP2" s="14"/>
      <c r="AQ2" s="20"/>
      <c r="AR2" s="21"/>
      <c r="AS2" s="162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2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2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2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2007</v>
      </c>
      <c r="C4" s="29" t="s">
        <v>69</v>
      </c>
      <c r="D4" s="26" t="s">
        <v>85</v>
      </c>
      <c r="E4" s="25">
        <v>1</v>
      </c>
      <c r="F4" s="25">
        <v>0</v>
      </c>
      <c r="G4" s="25">
        <v>0</v>
      </c>
      <c r="H4" s="27">
        <v>0</v>
      </c>
      <c r="I4" s="25">
        <v>1</v>
      </c>
      <c r="J4" s="28">
        <v>0.5</v>
      </c>
      <c r="K4" s="30">
        <f>PRODUCT(I4/J4)</f>
        <v>2</v>
      </c>
      <c r="L4" s="75"/>
      <c r="M4" s="18"/>
      <c r="N4" s="18"/>
      <c r="O4" s="18"/>
      <c r="P4" s="24"/>
      <c r="Q4" s="25"/>
      <c r="R4" s="25"/>
      <c r="S4" s="27"/>
      <c r="T4" s="25"/>
      <c r="U4" s="25"/>
      <c r="V4" s="188"/>
      <c r="W4" s="30"/>
      <c r="X4" s="25">
        <v>2007</v>
      </c>
      <c r="Y4" s="29" t="s">
        <v>69</v>
      </c>
      <c r="Z4" s="26" t="s">
        <v>85</v>
      </c>
      <c r="AA4" s="25">
        <v>5</v>
      </c>
      <c r="AB4" s="25">
        <v>0</v>
      </c>
      <c r="AC4" s="25">
        <v>0</v>
      </c>
      <c r="AD4" s="27">
        <v>9</v>
      </c>
      <c r="AE4" s="25">
        <v>25</v>
      </c>
      <c r="AF4" s="28">
        <v>0.65780000000000005</v>
      </c>
      <c r="AG4" s="30">
        <v>38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89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5"/>
      <c r="M5" s="18"/>
      <c r="N5" s="18"/>
      <c r="O5" s="18"/>
      <c r="P5" s="24"/>
      <c r="Q5" s="25"/>
      <c r="R5" s="25"/>
      <c r="S5" s="27"/>
      <c r="T5" s="25"/>
      <c r="U5" s="25"/>
      <c r="V5" s="188"/>
      <c r="W5" s="30"/>
      <c r="X5" s="25">
        <v>2008</v>
      </c>
      <c r="Y5" s="29" t="s">
        <v>70</v>
      </c>
      <c r="Z5" s="26" t="s">
        <v>86</v>
      </c>
      <c r="AA5" s="25">
        <v>12</v>
      </c>
      <c r="AB5" s="25">
        <v>1</v>
      </c>
      <c r="AC5" s="25">
        <v>3</v>
      </c>
      <c r="AD5" s="27">
        <v>9</v>
      </c>
      <c r="AE5" s="25">
        <v>52</v>
      </c>
      <c r="AF5" s="28">
        <v>0.68420000000000003</v>
      </c>
      <c r="AG5" s="30">
        <v>76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89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2009</v>
      </c>
      <c r="C6" s="29" t="s">
        <v>88</v>
      </c>
      <c r="D6" s="26" t="s">
        <v>85</v>
      </c>
      <c r="E6" s="25">
        <v>20</v>
      </c>
      <c r="F6" s="25">
        <v>0</v>
      </c>
      <c r="G6" s="25">
        <v>2</v>
      </c>
      <c r="H6" s="27">
        <v>11</v>
      </c>
      <c r="I6" s="25">
        <v>53</v>
      </c>
      <c r="J6" s="28">
        <v>0.47299999999999998</v>
      </c>
      <c r="K6" s="30">
        <f>PRODUCT(I6/J6)</f>
        <v>112.0507399577167</v>
      </c>
      <c r="L6" s="75"/>
      <c r="M6" s="18"/>
      <c r="N6" s="18"/>
      <c r="O6" s="18"/>
      <c r="P6" s="24"/>
      <c r="Q6" s="25">
        <v>2</v>
      </c>
      <c r="R6" s="25">
        <v>0</v>
      </c>
      <c r="S6" s="27">
        <v>2</v>
      </c>
      <c r="T6" s="25">
        <v>3</v>
      </c>
      <c r="U6" s="25">
        <v>10</v>
      </c>
      <c r="V6" s="188">
        <v>0.625</v>
      </c>
      <c r="W6" s="30">
        <v>16</v>
      </c>
      <c r="X6" s="25">
        <v>2009</v>
      </c>
      <c r="Y6" s="29" t="s">
        <v>69</v>
      </c>
      <c r="Z6" s="26" t="s">
        <v>87</v>
      </c>
      <c r="AA6" s="25">
        <v>3</v>
      </c>
      <c r="AB6" s="25">
        <v>0</v>
      </c>
      <c r="AC6" s="25">
        <v>4</v>
      </c>
      <c r="AD6" s="27">
        <v>2</v>
      </c>
      <c r="AE6" s="25">
        <v>10</v>
      </c>
      <c r="AF6" s="28">
        <v>0.5</v>
      </c>
      <c r="AG6" s="30">
        <v>20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89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2010</v>
      </c>
      <c r="C7" s="29" t="s">
        <v>56</v>
      </c>
      <c r="D7" s="26" t="s">
        <v>89</v>
      </c>
      <c r="E7" s="25">
        <v>22</v>
      </c>
      <c r="F7" s="25">
        <v>5</v>
      </c>
      <c r="G7" s="25">
        <v>9</v>
      </c>
      <c r="H7" s="27">
        <v>48</v>
      </c>
      <c r="I7" s="25">
        <v>121</v>
      </c>
      <c r="J7" s="28">
        <v>0.69899999999999995</v>
      </c>
      <c r="K7" s="30">
        <f>PRODUCT(I7/J7)</f>
        <v>173.10443490701002</v>
      </c>
      <c r="L7" s="75"/>
      <c r="M7" s="25" t="s">
        <v>61</v>
      </c>
      <c r="N7" s="25" t="s">
        <v>60</v>
      </c>
      <c r="O7" s="18" t="s">
        <v>56</v>
      </c>
      <c r="P7" s="24"/>
      <c r="Q7" s="25">
        <v>1</v>
      </c>
      <c r="R7" s="25">
        <v>0</v>
      </c>
      <c r="S7" s="27">
        <v>0</v>
      </c>
      <c r="T7" s="25">
        <v>2</v>
      </c>
      <c r="U7" s="25">
        <v>5</v>
      </c>
      <c r="V7" s="188">
        <v>0.71399999999999997</v>
      </c>
      <c r="W7" s="30">
        <v>7</v>
      </c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89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5"/>
      <c r="M8" s="18"/>
      <c r="N8" s="18"/>
      <c r="O8" s="18"/>
      <c r="P8" s="24"/>
      <c r="Q8" s="25"/>
      <c r="R8" s="25"/>
      <c r="S8" s="27"/>
      <c r="T8" s="25"/>
      <c r="U8" s="25"/>
      <c r="V8" s="188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89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2011</v>
      </c>
      <c r="C9" s="29" t="s">
        <v>91</v>
      </c>
      <c r="D9" s="26" t="s">
        <v>85</v>
      </c>
      <c r="E9" s="25">
        <v>14</v>
      </c>
      <c r="F9" s="25">
        <v>1</v>
      </c>
      <c r="G9" s="25">
        <v>1</v>
      </c>
      <c r="H9" s="27">
        <v>19</v>
      </c>
      <c r="I9" s="25">
        <v>62</v>
      </c>
      <c r="J9" s="28">
        <v>0.623</v>
      </c>
      <c r="K9" s="30">
        <f>PRODUCT(I9/J9)</f>
        <v>99.518459069020864</v>
      </c>
      <c r="L9" s="75"/>
      <c r="M9" s="18"/>
      <c r="N9" s="18"/>
      <c r="O9" s="18"/>
      <c r="P9" s="24"/>
      <c r="Q9" s="25">
        <v>2</v>
      </c>
      <c r="R9" s="25">
        <v>0</v>
      </c>
      <c r="S9" s="27">
        <v>0</v>
      </c>
      <c r="T9" s="25">
        <v>2</v>
      </c>
      <c r="U9" s="25">
        <v>8</v>
      </c>
      <c r="V9" s="188">
        <v>0.66700000000000004</v>
      </c>
      <c r="W9" s="30">
        <v>12</v>
      </c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89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2012</v>
      </c>
      <c r="C10" s="29" t="s">
        <v>72</v>
      </c>
      <c r="D10" s="26" t="s">
        <v>92</v>
      </c>
      <c r="E10" s="25">
        <v>11</v>
      </c>
      <c r="F10" s="25">
        <v>2</v>
      </c>
      <c r="G10" s="25">
        <v>2</v>
      </c>
      <c r="H10" s="27">
        <v>29</v>
      </c>
      <c r="I10" s="25">
        <v>71</v>
      </c>
      <c r="J10" s="28">
        <v>0.81599999999999995</v>
      </c>
      <c r="K10" s="30">
        <f>PRODUCT(I10/J10)</f>
        <v>87.009803921568633</v>
      </c>
      <c r="L10" s="75"/>
      <c r="M10" s="18" t="s">
        <v>170</v>
      </c>
      <c r="N10" s="18"/>
      <c r="O10" s="18"/>
      <c r="P10" s="24"/>
      <c r="Q10" s="25"/>
      <c r="R10" s="25"/>
      <c r="S10" s="27"/>
      <c r="T10" s="25"/>
      <c r="U10" s="25"/>
      <c r="V10" s="188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89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69" t="s">
        <v>162</v>
      </c>
      <c r="C11" s="73"/>
      <c r="D11" s="72"/>
      <c r="E11" s="71">
        <f>SUM(E4:E10)</f>
        <v>68</v>
      </c>
      <c r="F11" s="71">
        <f>SUM(F4:F10)</f>
        <v>8</v>
      </c>
      <c r="G11" s="71">
        <f>SUM(G4:G10)</f>
        <v>14</v>
      </c>
      <c r="H11" s="71">
        <f>SUM(H4:H10)</f>
        <v>107</v>
      </c>
      <c r="I11" s="71">
        <f>SUM(I4:I10)</f>
        <v>308</v>
      </c>
      <c r="J11" s="174">
        <f>PRODUCT(I11/K11)</f>
        <v>0.65022328286275599</v>
      </c>
      <c r="K11" s="142">
        <f>SUM(K4:K10)</f>
        <v>473.68343785531624</v>
      </c>
      <c r="L11" s="22"/>
      <c r="M11" s="20"/>
      <c r="N11" s="80"/>
      <c r="O11" s="81"/>
      <c r="P11" s="24"/>
      <c r="Q11" s="71">
        <f>SUM(Q4:Q10)</f>
        <v>5</v>
      </c>
      <c r="R11" s="71">
        <f>SUM(R4:R10)</f>
        <v>0</v>
      </c>
      <c r="S11" s="71">
        <f>SUM(S4:S10)</f>
        <v>2</v>
      </c>
      <c r="T11" s="71">
        <f>SUM(T4:T10)</f>
        <v>7</v>
      </c>
      <c r="U11" s="71">
        <f>SUM(U4:U10)</f>
        <v>23</v>
      </c>
      <c r="V11" s="174">
        <f>PRODUCT(U11/W11)</f>
        <v>0.65714285714285714</v>
      </c>
      <c r="W11" s="142">
        <f>SUM(W4:W10)</f>
        <v>35</v>
      </c>
      <c r="X11" s="16" t="s">
        <v>162</v>
      </c>
      <c r="Y11" s="17"/>
      <c r="Z11" s="15"/>
      <c r="AA11" s="71">
        <f>SUM(AA4:AA10)</f>
        <v>20</v>
      </c>
      <c r="AB11" s="71">
        <f>SUM(AB4:AB10)</f>
        <v>1</v>
      </c>
      <c r="AC11" s="71">
        <f>SUM(AC4:AC10)</f>
        <v>7</v>
      </c>
      <c r="AD11" s="71">
        <f>SUM(AD4:AD10)</f>
        <v>20</v>
      </c>
      <c r="AE11" s="71">
        <f>SUM(AE4:AE10)</f>
        <v>87</v>
      </c>
      <c r="AF11" s="174">
        <f>PRODUCT(AE11/AG11)</f>
        <v>0.64925373134328357</v>
      </c>
      <c r="AG11" s="142">
        <f>SUM(AG4:AG10)</f>
        <v>134</v>
      </c>
      <c r="AH11" s="22"/>
      <c r="AI11" s="20"/>
      <c r="AJ11" s="80"/>
      <c r="AK11" s="81"/>
      <c r="AL11" s="24"/>
      <c r="AM11" s="71">
        <f>SUM(AM4:AM10)</f>
        <v>0</v>
      </c>
      <c r="AN11" s="71">
        <f>SUM(AN4:AN10)</f>
        <v>0</v>
      </c>
      <c r="AO11" s="71">
        <f>SUM(AO4:AO10)</f>
        <v>0</v>
      </c>
      <c r="AP11" s="71">
        <f>SUM(AP4:AP10)</f>
        <v>0</v>
      </c>
      <c r="AQ11" s="71">
        <f>SUM(AQ4:AQ10)</f>
        <v>0</v>
      </c>
      <c r="AR11" s="174">
        <v>0</v>
      </c>
      <c r="AS11" s="162">
        <f>SUM(AS4:AS10)</f>
        <v>0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0"/>
      <c r="L12" s="24"/>
      <c r="M12" s="24"/>
      <c r="N12" s="24"/>
      <c r="O12" s="24"/>
      <c r="P12" s="35"/>
      <c r="Q12" s="35"/>
      <c r="R12" s="38"/>
      <c r="S12" s="35"/>
      <c r="T12" s="35"/>
      <c r="U12" s="24"/>
      <c r="V12" s="24"/>
      <c r="W12" s="30"/>
      <c r="X12" s="35"/>
      <c r="Y12" s="35"/>
      <c r="Z12" s="35"/>
      <c r="AA12" s="35"/>
      <c r="AB12" s="35"/>
      <c r="AC12" s="35"/>
      <c r="AD12" s="35"/>
      <c r="AE12" s="35"/>
      <c r="AF12" s="36"/>
      <c r="AG12" s="30"/>
      <c r="AH12" s="24"/>
      <c r="AI12" s="24"/>
      <c r="AJ12" s="24"/>
      <c r="AK12" s="24"/>
      <c r="AL12" s="35"/>
      <c r="AM12" s="35"/>
      <c r="AN12" s="38"/>
      <c r="AO12" s="35"/>
      <c r="AP12" s="35"/>
      <c r="AQ12" s="24"/>
      <c r="AR12" s="24"/>
      <c r="AS12" s="3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78" t="s">
        <v>161</v>
      </c>
      <c r="C13" s="179"/>
      <c r="D13" s="18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168</v>
      </c>
      <c r="O13" s="18" t="s">
        <v>169</v>
      </c>
      <c r="Q13" s="38"/>
      <c r="R13" s="38" t="s">
        <v>65</v>
      </c>
      <c r="S13" s="38"/>
      <c r="T13" s="35" t="s">
        <v>104</v>
      </c>
      <c r="U13" s="24"/>
      <c r="V13" s="30"/>
      <c r="W13" s="30"/>
      <c r="X13" s="177"/>
      <c r="Y13" s="177"/>
      <c r="Z13" s="177"/>
      <c r="AA13" s="177"/>
      <c r="AB13" s="177"/>
      <c r="AC13" s="38"/>
      <c r="AD13" s="38"/>
      <c r="AE13" s="38"/>
      <c r="AF13" s="35"/>
      <c r="AG13" s="35"/>
      <c r="AH13" s="35"/>
      <c r="AI13" s="35"/>
      <c r="AJ13" s="35"/>
      <c r="AK13" s="35"/>
      <c r="AM13" s="30"/>
      <c r="AN13" s="177"/>
      <c r="AO13" s="177"/>
      <c r="AP13" s="177"/>
      <c r="AQ13" s="177"/>
      <c r="AR13" s="177"/>
      <c r="AS13" s="177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1" t="s">
        <v>11</v>
      </c>
      <c r="C14" s="12"/>
      <c r="D14" s="43"/>
      <c r="E14" s="181">
        <v>382</v>
      </c>
      <c r="F14" s="181">
        <v>29</v>
      </c>
      <c r="G14" s="181">
        <v>34</v>
      </c>
      <c r="H14" s="181">
        <v>618</v>
      </c>
      <c r="I14" s="181">
        <v>1706</v>
      </c>
      <c r="J14" s="190">
        <v>0.65</v>
      </c>
      <c r="K14" s="35">
        <f>PRODUCT(I14/J14)</f>
        <v>2624.6153846153843</v>
      </c>
      <c r="L14" s="182">
        <f>PRODUCT((F14+G14)/E14)</f>
        <v>0.16492146596858639</v>
      </c>
      <c r="M14" s="182">
        <f>PRODUCT(H14/E14)</f>
        <v>1.6178010471204189</v>
      </c>
      <c r="N14" s="182">
        <f>PRODUCT((F14+G14+H14)/E14)</f>
        <v>1.7827225130890052</v>
      </c>
      <c r="O14" s="182">
        <f>PRODUCT(I14/E14)</f>
        <v>4.4659685863874348</v>
      </c>
      <c r="Q14" s="38"/>
      <c r="R14" s="38"/>
      <c r="S14" s="38"/>
      <c r="T14" s="35" t="s">
        <v>105</v>
      </c>
      <c r="U14" s="35"/>
      <c r="V14" s="35"/>
      <c r="W14" s="35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8"/>
      <c r="AO14" s="38"/>
      <c r="AP14" s="38"/>
      <c r="AQ14" s="38"/>
      <c r="AR14" s="38"/>
      <c r="AS14" s="38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71" t="s">
        <v>59</v>
      </c>
      <c r="C15" s="172"/>
      <c r="D15" s="173"/>
      <c r="E15" s="181">
        <f>PRODUCT(E11+Q11)</f>
        <v>73</v>
      </c>
      <c r="F15" s="181">
        <f>PRODUCT(F11+R11)</f>
        <v>8</v>
      </c>
      <c r="G15" s="181">
        <f>PRODUCT(G11+S11)</f>
        <v>16</v>
      </c>
      <c r="H15" s="181">
        <f>PRODUCT(H11+T11)</f>
        <v>114</v>
      </c>
      <c r="I15" s="181">
        <f>PRODUCT(I11+U11)</f>
        <v>331</v>
      </c>
      <c r="J15" s="190">
        <f>PRODUCT(I15/K15)</f>
        <v>0.65069938466159705</v>
      </c>
      <c r="K15" s="35">
        <f>PRODUCT(K11+W11)</f>
        <v>508.68343785531624</v>
      </c>
      <c r="L15" s="182">
        <f>PRODUCT((F15+G15)/E15)</f>
        <v>0.32876712328767121</v>
      </c>
      <c r="M15" s="182">
        <f>PRODUCT(H15/E15)</f>
        <v>1.5616438356164384</v>
      </c>
      <c r="N15" s="182">
        <f>PRODUCT((F15+G15+H15)/E15)</f>
        <v>1.8904109589041096</v>
      </c>
      <c r="O15" s="182">
        <f>PRODUCT(I15/E15)</f>
        <v>4.5342465753424657</v>
      </c>
      <c r="Q15" s="38"/>
      <c r="R15" s="38"/>
      <c r="S15" s="38"/>
      <c r="T15" s="35" t="s">
        <v>106</v>
      </c>
      <c r="U15" s="35"/>
      <c r="V15" s="35"/>
      <c r="W15" s="35"/>
      <c r="X15" s="35"/>
      <c r="Y15" s="35"/>
      <c r="Z15" s="35"/>
      <c r="AA15" s="35"/>
      <c r="AB15" s="35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75" t="s">
        <v>160</v>
      </c>
      <c r="C16" s="176"/>
      <c r="D16" s="170"/>
      <c r="E16" s="181">
        <f>PRODUCT(AA11+AM11)</f>
        <v>20</v>
      </c>
      <c r="F16" s="181">
        <f>PRODUCT(AB11+AN11)</f>
        <v>1</v>
      </c>
      <c r="G16" s="181">
        <f>PRODUCT(AC11+AO11)</f>
        <v>7</v>
      </c>
      <c r="H16" s="181">
        <f>PRODUCT(AD11+AP11)</f>
        <v>20</v>
      </c>
      <c r="I16" s="181">
        <f>PRODUCT(AE11+AQ11)</f>
        <v>87</v>
      </c>
      <c r="J16" s="190">
        <f>PRODUCT(I16/K16)</f>
        <v>0.64925373134328357</v>
      </c>
      <c r="K16" s="24">
        <f>PRODUCT(AG11+AS11)</f>
        <v>134</v>
      </c>
      <c r="L16" s="182">
        <f>PRODUCT((F16+G16)/E16)</f>
        <v>0.4</v>
      </c>
      <c r="M16" s="182">
        <f>PRODUCT(H16/E16)</f>
        <v>1</v>
      </c>
      <c r="N16" s="182">
        <f>PRODUCT((F16+G16+H16)/E16)</f>
        <v>1.4</v>
      </c>
      <c r="O16" s="182">
        <f>PRODUCT(I16/E16)</f>
        <v>4.3499999999999996</v>
      </c>
      <c r="Q16" s="38"/>
      <c r="R16" s="38"/>
      <c r="S16" s="35"/>
      <c r="T16" s="35" t="s">
        <v>107</v>
      </c>
      <c r="U16" s="24"/>
      <c r="V16" s="24"/>
      <c r="W16" s="35"/>
      <c r="X16" s="35"/>
      <c r="Y16" s="35"/>
      <c r="Z16" s="35"/>
      <c r="AA16" s="35"/>
      <c r="AB16" s="35"/>
      <c r="AC16" s="38"/>
      <c r="AD16" s="38"/>
      <c r="AE16" s="38"/>
      <c r="AF16" s="38"/>
      <c r="AG16" s="38"/>
      <c r="AH16" s="38"/>
      <c r="AI16" s="38"/>
      <c r="AJ16" s="38"/>
      <c r="AK16" s="35"/>
      <c r="AL16" s="2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83" t="s">
        <v>162</v>
      </c>
      <c r="C17" s="150"/>
      <c r="D17" s="184"/>
      <c r="E17" s="181">
        <f>SUM(E14:E16)</f>
        <v>475</v>
      </c>
      <c r="F17" s="181">
        <f t="shared" ref="F17:I17" si="0">SUM(F14:F16)</f>
        <v>38</v>
      </c>
      <c r="G17" s="181">
        <f t="shared" si="0"/>
        <v>57</v>
      </c>
      <c r="H17" s="181">
        <f t="shared" si="0"/>
        <v>752</v>
      </c>
      <c r="I17" s="181">
        <f t="shared" si="0"/>
        <v>2124</v>
      </c>
      <c r="J17" s="190">
        <f>PRODUCT(I17/K17)</f>
        <v>0.65007828038019833</v>
      </c>
      <c r="K17" s="35">
        <f>SUM(K14:K16)</f>
        <v>3267.2988224707005</v>
      </c>
      <c r="L17" s="182">
        <f>PRODUCT((F17+G17)/E17)</f>
        <v>0.2</v>
      </c>
      <c r="M17" s="182">
        <f>PRODUCT(H17/E17)</f>
        <v>1.5831578947368421</v>
      </c>
      <c r="N17" s="182">
        <f>PRODUCT((F17+G17+H17)/E17)</f>
        <v>1.7831578947368421</v>
      </c>
      <c r="O17" s="182">
        <f>PRODUCT(I17/E17)</f>
        <v>4.4715789473684211</v>
      </c>
      <c r="Q17" s="24"/>
      <c r="R17" s="24"/>
      <c r="S17" s="24"/>
      <c r="T17" s="35" t="s">
        <v>108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4"/>
      <c r="F18" s="24"/>
      <c r="G18" s="24"/>
      <c r="H18" s="24"/>
      <c r="I18" s="24"/>
      <c r="J18" s="35"/>
      <c r="K18" s="35"/>
      <c r="L18" s="24"/>
      <c r="M18" s="24"/>
      <c r="N18" s="24"/>
      <c r="O18" s="2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24"/>
      <c r="AL182" s="24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85546875" style="59" customWidth="1"/>
    <col min="3" max="3" width="21.5703125" style="60" customWidth="1"/>
    <col min="4" max="4" width="10.5703125" style="76" customWidth="1"/>
    <col min="5" max="5" width="8" style="76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25" customWidth="1"/>
    <col min="22" max="22" width="9.85546875" style="60" customWidth="1"/>
    <col min="23" max="23" width="19.7109375" style="76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8" t="s">
        <v>46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19"/>
      <c r="R1" s="119"/>
      <c r="S1" s="119"/>
      <c r="T1" s="119"/>
      <c r="U1" s="119"/>
      <c r="V1" s="64"/>
      <c r="W1" s="65"/>
      <c r="X1" s="61"/>
      <c r="Y1" s="66"/>
      <c r="Z1" s="66"/>
      <c r="AA1" s="66"/>
      <c r="AB1" s="66"/>
      <c r="AC1" s="66"/>
      <c r="AD1" s="66"/>
    </row>
    <row r="2" spans="1:30" x14ac:dyDescent="0.25">
      <c r="A2" s="8"/>
      <c r="B2" s="10" t="s">
        <v>83</v>
      </c>
      <c r="C2" s="101" t="s">
        <v>159</v>
      </c>
      <c r="D2" s="67"/>
      <c r="E2" s="6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0"/>
      <c r="R2" s="120"/>
      <c r="S2" s="120"/>
      <c r="T2" s="120"/>
      <c r="U2" s="120"/>
      <c r="V2" s="11"/>
      <c r="W2" s="67"/>
      <c r="X2" s="27"/>
      <c r="Y2" s="66"/>
      <c r="Z2" s="66"/>
      <c r="AA2" s="66"/>
      <c r="AB2" s="66"/>
      <c r="AC2" s="66"/>
      <c r="AD2" s="66"/>
    </row>
    <row r="3" spans="1:30" x14ac:dyDescent="0.25">
      <c r="A3" s="8"/>
      <c r="B3" s="68" t="s">
        <v>66</v>
      </c>
      <c r="C3" s="22" t="s">
        <v>33</v>
      </c>
      <c r="D3" s="69" t="s">
        <v>34</v>
      </c>
      <c r="E3" s="70" t="s">
        <v>1</v>
      </c>
      <c r="F3" s="24"/>
      <c r="G3" s="71" t="s">
        <v>35</v>
      </c>
      <c r="H3" s="72" t="s">
        <v>36</v>
      </c>
      <c r="I3" s="72" t="s">
        <v>30</v>
      </c>
      <c r="J3" s="17" t="s">
        <v>37</v>
      </c>
      <c r="K3" s="73" t="s">
        <v>38</v>
      </c>
      <c r="L3" s="73" t="s">
        <v>39</v>
      </c>
      <c r="M3" s="71" t="s">
        <v>40</v>
      </c>
      <c r="N3" s="71" t="s">
        <v>29</v>
      </c>
      <c r="O3" s="72" t="s">
        <v>41</v>
      </c>
      <c r="P3" s="71" t="s">
        <v>36</v>
      </c>
      <c r="Q3" s="121" t="s">
        <v>16</v>
      </c>
      <c r="R3" s="121">
        <v>1</v>
      </c>
      <c r="S3" s="121">
        <v>2</v>
      </c>
      <c r="T3" s="121">
        <v>3</v>
      </c>
      <c r="U3" s="121" t="s">
        <v>42</v>
      </c>
      <c r="V3" s="17" t="s">
        <v>21</v>
      </c>
      <c r="W3" s="16" t="s">
        <v>43</v>
      </c>
      <c r="X3" s="16" t="s">
        <v>44</v>
      </c>
      <c r="Y3" s="66"/>
      <c r="Z3" s="66"/>
      <c r="AA3" s="66"/>
      <c r="AB3" s="66"/>
      <c r="AC3" s="66"/>
      <c r="AD3" s="66"/>
    </row>
    <row r="4" spans="1:30" x14ac:dyDescent="0.25">
      <c r="A4" s="8"/>
      <c r="B4" s="106" t="s">
        <v>75</v>
      </c>
      <c r="C4" s="107" t="s">
        <v>76</v>
      </c>
      <c r="D4" s="108" t="s">
        <v>77</v>
      </c>
      <c r="E4" s="109" t="s">
        <v>90</v>
      </c>
      <c r="F4" s="35"/>
      <c r="G4" s="110"/>
      <c r="H4" s="111"/>
      <c r="I4" s="111">
        <v>1</v>
      </c>
      <c r="J4" s="112"/>
      <c r="K4" s="112" t="s">
        <v>80</v>
      </c>
      <c r="L4" s="112"/>
      <c r="M4" s="112">
        <v>1</v>
      </c>
      <c r="N4" s="110"/>
      <c r="O4" s="111"/>
      <c r="P4" s="111"/>
      <c r="Q4" s="122" t="s">
        <v>130</v>
      </c>
      <c r="R4" s="122" t="s">
        <v>130</v>
      </c>
      <c r="S4" s="122"/>
      <c r="T4" s="122"/>
      <c r="U4" s="122"/>
      <c r="V4" s="113">
        <v>0.71399999999999997</v>
      </c>
      <c r="W4" s="107" t="s">
        <v>78</v>
      </c>
      <c r="X4" s="114" t="s">
        <v>79</v>
      </c>
      <c r="Y4" s="66"/>
      <c r="Z4" s="66"/>
      <c r="AA4" s="66"/>
      <c r="AB4" s="66"/>
      <c r="AC4" s="66"/>
      <c r="AD4" s="66"/>
    </row>
    <row r="5" spans="1:30" x14ac:dyDescent="0.25">
      <c r="A5" s="8"/>
      <c r="B5" s="106" t="s">
        <v>171</v>
      </c>
      <c r="C5" s="107" t="s">
        <v>172</v>
      </c>
      <c r="D5" s="108" t="s">
        <v>77</v>
      </c>
      <c r="E5" s="109" t="s">
        <v>90</v>
      </c>
      <c r="F5" s="35"/>
      <c r="G5" s="110"/>
      <c r="H5" s="111"/>
      <c r="I5" s="111">
        <v>1</v>
      </c>
      <c r="J5" s="112" t="s">
        <v>123</v>
      </c>
      <c r="K5" s="112">
        <v>1</v>
      </c>
      <c r="L5" s="112"/>
      <c r="M5" s="112">
        <v>1</v>
      </c>
      <c r="N5" s="112"/>
      <c r="O5" s="110"/>
      <c r="P5" s="111">
        <v>1</v>
      </c>
      <c r="Q5" s="114" t="s">
        <v>133</v>
      </c>
      <c r="R5" s="122" t="s">
        <v>133</v>
      </c>
      <c r="S5" s="122"/>
      <c r="T5" s="122"/>
      <c r="U5" s="122"/>
      <c r="V5" s="113">
        <v>0.25</v>
      </c>
      <c r="W5" s="107" t="s">
        <v>173</v>
      </c>
      <c r="X5" s="114" t="s">
        <v>174</v>
      </c>
      <c r="Y5" s="66"/>
      <c r="Z5" s="66"/>
      <c r="AA5" s="66"/>
      <c r="AB5" s="66"/>
      <c r="AC5" s="66"/>
      <c r="AD5" s="66"/>
    </row>
    <row r="6" spans="1:30" x14ac:dyDescent="0.25">
      <c r="A6" s="8"/>
      <c r="B6" s="22" t="s">
        <v>7</v>
      </c>
      <c r="C6" s="17"/>
      <c r="D6" s="16"/>
      <c r="E6" s="144"/>
      <c r="F6" s="115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18">
        <v>1</v>
      </c>
      <c r="Q6" s="75" t="s">
        <v>175</v>
      </c>
      <c r="R6" s="75" t="s">
        <v>175</v>
      </c>
      <c r="S6" s="75"/>
      <c r="T6" s="75"/>
      <c r="U6" s="75"/>
      <c r="V6" s="33">
        <v>0.54500000000000004</v>
      </c>
      <c r="W6" s="145"/>
      <c r="X6" s="75"/>
      <c r="Y6" s="66"/>
      <c r="Z6" s="66"/>
      <c r="AA6" s="66"/>
      <c r="AB6" s="66"/>
      <c r="AC6" s="66"/>
      <c r="AD6" s="66"/>
    </row>
    <row r="7" spans="1:30" x14ac:dyDescent="0.25">
      <c r="A7" s="23"/>
      <c r="B7" s="116" t="s">
        <v>45</v>
      </c>
      <c r="C7" s="97" t="s">
        <v>110</v>
      </c>
      <c r="D7" s="95"/>
      <c r="E7" s="62"/>
      <c r="F7" s="63"/>
      <c r="G7" s="117"/>
      <c r="H7" s="98"/>
      <c r="I7" s="99"/>
      <c r="J7" s="98"/>
      <c r="K7" s="118"/>
      <c r="L7" s="98"/>
      <c r="M7" s="118"/>
      <c r="N7" s="118"/>
      <c r="O7" s="118"/>
      <c r="P7" s="118"/>
      <c r="Q7" s="123"/>
      <c r="R7" s="123"/>
      <c r="S7" s="123"/>
      <c r="T7" s="123"/>
      <c r="U7" s="123"/>
      <c r="V7" s="77"/>
      <c r="W7" s="118"/>
      <c r="X7" s="89"/>
      <c r="Y7" s="66"/>
      <c r="Z7" s="66"/>
      <c r="AA7" s="66"/>
      <c r="AB7" s="66"/>
      <c r="AC7" s="66"/>
      <c r="AD7" s="66"/>
    </row>
    <row r="8" spans="1:30" x14ac:dyDescent="0.25">
      <c r="A8" s="23"/>
      <c r="B8" s="146"/>
      <c r="C8" s="147"/>
      <c r="D8" s="148"/>
      <c r="E8" s="149"/>
      <c r="F8" s="150"/>
      <c r="G8" s="151"/>
      <c r="H8" s="149"/>
      <c r="I8" s="147"/>
      <c r="J8" s="149"/>
      <c r="K8" s="147"/>
      <c r="L8" s="149"/>
      <c r="M8" s="149"/>
      <c r="N8" s="149"/>
      <c r="O8" s="149"/>
      <c r="P8" s="149"/>
      <c r="Q8" s="165"/>
      <c r="R8" s="165"/>
      <c r="S8" s="165"/>
      <c r="T8" s="165"/>
      <c r="U8" s="165"/>
      <c r="V8" s="149"/>
      <c r="W8" s="149"/>
      <c r="X8" s="152"/>
      <c r="Y8" s="66"/>
      <c r="Z8" s="66"/>
      <c r="AA8" s="66"/>
      <c r="AB8" s="66"/>
      <c r="AC8" s="66"/>
      <c r="AD8" s="66"/>
    </row>
    <row r="9" spans="1:30" x14ac:dyDescent="0.25">
      <c r="A9" s="8"/>
      <c r="B9" s="68" t="s">
        <v>111</v>
      </c>
      <c r="C9" s="22" t="s">
        <v>33</v>
      </c>
      <c r="D9" s="69" t="s">
        <v>34</v>
      </c>
      <c r="E9" s="70" t="s">
        <v>1</v>
      </c>
      <c r="F9" s="24"/>
      <c r="G9" s="71" t="s">
        <v>35</v>
      </c>
      <c r="H9" s="72" t="s">
        <v>36</v>
      </c>
      <c r="I9" s="72" t="s">
        <v>30</v>
      </c>
      <c r="J9" s="17" t="s">
        <v>37</v>
      </c>
      <c r="K9" s="73" t="s">
        <v>38</v>
      </c>
      <c r="L9" s="73" t="s">
        <v>39</v>
      </c>
      <c r="M9" s="71" t="s">
        <v>40</v>
      </c>
      <c r="N9" s="71" t="s">
        <v>29</v>
      </c>
      <c r="O9" s="72" t="s">
        <v>41</v>
      </c>
      <c r="P9" s="71" t="s">
        <v>36</v>
      </c>
      <c r="Q9" s="121" t="s">
        <v>16</v>
      </c>
      <c r="R9" s="121">
        <v>1</v>
      </c>
      <c r="S9" s="121">
        <v>2</v>
      </c>
      <c r="T9" s="121">
        <v>3</v>
      </c>
      <c r="U9" s="121" t="s">
        <v>42</v>
      </c>
      <c r="V9" s="17" t="s">
        <v>21</v>
      </c>
      <c r="W9" s="16" t="s">
        <v>43</v>
      </c>
      <c r="X9" s="16" t="s">
        <v>44</v>
      </c>
      <c r="Y9" s="66"/>
      <c r="Z9" s="66"/>
      <c r="AA9" s="66"/>
      <c r="AB9" s="66"/>
      <c r="AC9" s="66"/>
      <c r="AD9" s="66"/>
    </row>
    <row r="10" spans="1:30" x14ac:dyDescent="0.25">
      <c r="A10" s="8"/>
      <c r="B10" s="153" t="s">
        <v>112</v>
      </c>
      <c r="C10" s="154" t="s">
        <v>113</v>
      </c>
      <c r="D10" s="155" t="s">
        <v>58</v>
      </c>
      <c r="E10" s="156" t="s">
        <v>85</v>
      </c>
      <c r="F10" s="142"/>
      <c r="G10" s="157"/>
      <c r="H10" s="158"/>
      <c r="I10" s="158">
        <v>1</v>
      </c>
      <c r="J10" s="159" t="s">
        <v>114</v>
      </c>
      <c r="K10" s="159">
        <v>7</v>
      </c>
      <c r="L10" s="90"/>
      <c r="M10" s="159">
        <v>1</v>
      </c>
      <c r="N10" s="157"/>
      <c r="O10" s="158"/>
      <c r="P10" s="158"/>
      <c r="Q10" s="166" t="s">
        <v>126</v>
      </c>
      <c r="R10" s="166" t="s">
        <v>67</v>
      </c>
      <c r="S10" s="166" t="s">
        <v>131</v>
      </c>
      <c r="T10" s="166" t="s">
        <v>68</v>
      </c>
      <c r="U10" s="166" t="s">
        <v>68</v>
      </c>
      <c r="V10" s="160">
        <v>0.5</v>
      </c>
      <c r="W10" s="154" t="s">
        <v>115</v>
      </c>
      <c r="X10" s="161" t="s">
        <v>116</v>
      </c>
      <c r="Y10" s="66"/>
      <c r="Z10" s="66"/>
      <c r="AA10" s="66"/>
      <c r="AB10" s="66"/>
      <c r="AC10" s="66"/>
      <c r="AD10" s="66"/>
    </row>
    <row r="11" spans="1:30" x14ac:dyDescent="0.25">
      <c r="A11" s="8"/>
      <c r="B11" s="153" t="s">
        <v>117</v>
      </c>
      <c r="C11" s="154" t="s">
        <v>118</v>
      </c>
      <c r="D11" s="155" t="s">
        <v>58</v>
      </c>
      <c r="E11" s="156" t="s">
        <v>85</v>
      </c>
      <c r="F11" s="162"/>
      <c r="G11" s="74"/>
      <c r="H11" s="158"/>
      <c r="I11" s="158">
        <v>1</v>
      </c>
      <c r="J11" s="159" t="s">
        <v>114</v>
      </c>
      <c r="K11" s="159">
        <v>1</v>
      </c>
      <c r="L11" s="90"/>
      <c r="M11" s="159">
        <v>1</v>
      </c>
      <c r="N11" s="157"/>
      <c r="O11" s="158"/>
      <c r="P11" s="158">
        <v>3</v>
      </c>
      <c r="Q11" s="166" t="s">
        <v>127</v>
      </c>
      <c r="R11" s="166" t="s">
        <v>82</v>
      </c>
      <c r="S11" s="166" t="s">
        <v>128</v>
      </c>
      <c r="T11" s="166" t="s">
        <v>68</v>
      </c>
      <c r="U11" s="166"/>
      <c r="V11" s="160">
        <v>0.57099999999999995</v>
      </c>
      <c r="W11" s="153" t="s">
        <v>119</v>
      </c>
      <c r="X11" s="157" t="s">
        <v>120</v>
      </c>
      <c r="Y11" s="66"/>
      <c r="Z11" s="66"/>
      <c r="AA11" s="66"/>
      <c r="AB11" s="66"/>
      <c r="AC11" s="66"/>
      <c r="AD11" s="66"/>
    </row>
    <row r="12" spans="1:30" x14ac:dyDescent="0.25">
      <c r="A12" s="23"/>
      <c r="B12" s="106" t="s">
        <v>121</v>
      </c>
      <c r="C12" s="107" t="s">
        <v>122</v>
      </c>
      <c r="D12" s="108" t="s">
        <v>77</v>
      </c>
      <c r="E12" s="163" t="s">
        <v>90</v>
      </c>
      <c r="F12" s="164"/>
      <c r="G12" s="110">
        <v>1</v>
      </c>
      <c r="H12" s="111"/>
      <c r="I12" s="110"/>
      <c r="J12" s="112" t="s">
        <v>123</v>
      </c>
      <c r="K12" s="112">
        <v>5</v>
      </c>
      <c r="L12" s="112"/>
      <c r="M12" s="112">
        <v>1</v>
      </c>
      <c r="N12" s="110"/>
      <c r="O12" s="111">
        <v>1</v>
      </c>
      <c r="P12" s="110">
        <v>1</v>
      </c>
      <c r="Q12" s="122" t="s">
        <v>128</v>
      </c>
      <c r="R12" s="122" t="s">
        <v>67</v>
      </c>
      <c r="S12" s="122"/>
      <c r="T12" s="122"/>
      <c r="U12" s="122" t="s">
        <v>132</v>
      </c>
      <c r="V12" s="113">
        <v>0.5</v>
      </c>
      <c r="W12" s="107" t="s">
        <v>124</v>
      </c>
      <c r="X12" s="114" t="s">
        <v>125</v>
      </c>
      <c r="Y12" s="66"/>
      <c r="Z12" s="66"/>
      <c r="AA12" s="66"/>
      <c r="AB12" s="66"/>
      <c r="AC12" s="66"/>
      <c r="AD12" s="66"/>
    </row>
    <row r="13" spans="1:30" x14ac:dyDescent="0.25">
      <c r="A13" s="8"/>
      <c r="B13" s="22" t="s">
        <v>7</v>
      </c>
      <c r="C13" s="17"/>
      <c r="D13" s="16"/>
      <c r="E13" s="144"/>
      <c r="F13" s="115"/>
      <c r="G13" s="18">
        <v>1</v>
      </c>
      <c r="H13" s="18"/>
      <c r="I13" s="18">
        <v>2</v>
      </c>
      <c r="J13" s="17"/>
      <c r="K13" s="17"/>
      <c r="L13" s="17"/>
      <c r="M13" s="18">
        <v>1</v>
      </c>
      <c r="N13" s="18"/>
      <c r="O13" s="18">
        <v>1</v>
      </c>
      <c r="P13" s="18">
        <v>4</v>
      </c>
      <c r="Q13" s="75" t="s">
        <v>129</v>
      </c>
      <c r="R13" s="75" t="s">
        <v>135</v>
      </c>
      <c r="S13" s="75" t="s">
        <v>81</v>
      </c>
      <c r="T13" s="75" t="s">
        <v>134</v>
      </c>
      <c r="U13" s="75" t="s">
        <v>133</v>
      </c>
      <c r="V13" s="33">
        <v>0.52600000000000002</v>
      </c>
      <c r="W13" s="145"/>
      <c r="X13" s="75"/>
      <c r="Y13" s="66"/>
      <c r="Z13" s="66"/>
      <c r="AA13" s="66"/>
      <c r="AB13" s="66"/>
      <c r="AC13" s="66"/>
      <c r="AD13" s="66"/>
    </row>
    <row r="14" spans="1:30" x14ac:dyDescent="0.25">
      <c r="A14" s="23"/>
      <c r="B14" s="58"/>
      <c r="C14" s="35"/>
      <c r="D14" s="58"/>
      <c r="E14" s="96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124"/>
      <c r="R14" s="124"/>
      <c r="S14" s="124"/>
      <c r="T14" s="124"/>
      <c r="U14" s="124"/>
      <c r="V14" s="35"/>
      <c r="W14" s="58"/>
      <c r="X14" s="35"/>
      <c r="Y14" s="66"/>
      <c r="Z14" s="66"/>
      <c r="AA14" s="66"/>
      <c r="AB14" s="66"/>
      <c r="AC14" s="66"/>
      <c r="AD14" s="66"/>
    </row>
    <row r="15" spans="1:30" x14ac:dyDescent="0.25">
      <c r="A15" s="23"/>
      <c r="B15" s="58"/>
      <c r="C15" s="35"/>
      <c r="D15" s="58"/>
      <c r="E15" s="96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124"/>
      <c r="R15" s="124"/>
      <c r="S15" s="124"/>
      <c r="T15" s="124"/>
      <c r="U15" s="124"/>
      <c r="V15" s="35"/>
      <c r="W15" s="58"/>
      <c r="X15" s="35"/>
      <c r="Y15" s="66"/>
      <c r="Z15" s="66"/>
      <c r="AA15" s="66"/>
      <c r="AB15" s="66"/>
      <c r="AC15" s="66"/>
      <c r="AD15" s="66"/>
    </row>
    <row r="16" spans="1:30" x14ac:dyDescent="0.25">
      <c r="A16" s="23"/>
      <c r="B16" s="58"/>
      <c r="C16" s="35"/>
      <c r="D16" s="58"/>
      <c r="E16" s="96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24"/>
      <c r="R16" s="124"/>
      <c r="S16" s="124"/>
      <c r="T16" s="124"/>
      <c r="U16" s="124"/>
      <c r="V16" s="35"/>
      <c r="W16" s="58"/>
      <c r="X16" s="35"/>
      <c r="Y16" s="66"/>
      <c r="Z16" s="66"/>
      <c r="AA16" s="66"/>
      <c r="AB16" s="66"/>
      <c r="AC16" s="66"/>
      <c r="AD16" s="66"/>
    </row>
    <row r="17" spans="1:30" x14ac:dyDescent="0.25">
      <c r="A17" s="23"/>
      <c r="B17" s="58"/>
      <c r="C17" s="35"/>
      <c r="D17" s="58"/>
      <c r="E17" s="96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24"/>
      <c r="R17" s="124"/>
      <c r="S17" s="124"/>
      <c r="T17" s="124"/>
      <c r="U17" s="124"/>
      <c r="V17" s="35"/>
      <c r="W17" s="58"/>
      <c r="X17" s="35"/>
      <c r="Y17" s="66"/>
      <c r="Z17" s="66"/>
      <c r="AA17" s="66"/>
      <c r="AB17" s="66"/>
      <c r="AC17" s="66"/>
      <c r="AD17" s="66"/>
    </row>
    <row r="18" spans="1:30" x14ac:dyDescent="0.25">
      <c r="A18" s="23"/>
      <c r="B18" s="58"/>
      <c r="C18" s="35"/>
      <c r="D18" s="58"/>
      <c r="E18" s="96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24"/>
      <c r="R18" s="124"/>
      <c r="S18" s="124"/>
      <c r="T18" s="124"/>
      <c r="U18" s="124"/>
      <c r="V18" s="35"/>
      <c r="W18" s="58"/>
      <c r="X18" s="35"/>
      <c r="Y18" s="66"/>
      <c r="Z18" s="66"/>
      <c r="AA18" s="66"/>
      <c r="AB18" s="66"/>
      <c r="AC18" s="66"/>
      <c r="AD18" s="66"/>
    </row>
    <row r="19" spans="1:30" x14ac:dyDescent="0.25">
      <c r="A19" s="23"/>
      <c r="B19" s="58"/>
      <c r="C19" s="35"/>
      <c r="D19" s="58"/>
      <c r="E19" s="96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24"/>
      <c r="R19" s="124"/>
      <c r="S19" s="124"/>
      <c r="T19" s="124"/>
      <c r="U19" s="124"/>
      <c r="V19" s="35"/>
      <c r="W19" s="58"/>
      <c r="X19" s="35"/>
      <c r="Y19" s="66"/>
      <c r="Z19" s="66"/>
      <c r="AA19" s="66"/>
      <c r="AB19" s="66"/>
      <c r="AC19" s="66"/>
      <c r="AD19" s="66"/>
    </row>
    <row r="20" spans="1:30" x14ac:dyDescent="0.25">
      <c r="A20" s="23"/>
      <c r="B20" s="58"/>
      <c r="C20" s="35"/>
      <c r="D20" s="58"/>
      <c r="E20" s="96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24"/>
      <c r="R20" s="124"/>
      <c r="S20" s="124"/>
      <c r="T20" s="124"/>
      <c r="U20" s="124"/>
      <c r="V20" s="35"/>
      <c r="W20" s="58"/>
      <c r="X20" s="35"/>
      <c r="Y20" s="66"/>
      <c r="Z20" s="66"/>
      <c r="AA20" s="66"/>
      <c r="AB20" s="66"/>
      <c r="AC20" s="66"/>
      <c r="AD20" s="66"/>
    </row>
    <row r="21" spans="1:30" x14ac:dyDescent="0.25">
      <c r="A21" s="23"/>
      <c r="B21" s="58"/>
      <c r="C21" s="35"/>
      <c r="D21" s="58"/>
      <c r="E21" s="96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24"/>
      <c r="R21" s="124"/>
      <c r="S21" s="124"/>
      <c r="T21" s="124"/>
      <c r="U21" s="124"/>
      <c r="V21" s="35"/>
      <c r="W21" s="58"/>
      <c r="X21" s="35"/>
      <c r="Y21" s="66"/>
      <c r="Z21" s="66"/>
      <c r="AA21" s="66"/>
      <c r="AB21" s="66"/>
      <c r="AC21" s="66"/>
      <c r="AD21" s="66"/>
    </row>
    <row r="22" spans="1:30" x14ac:dyDescent="0.25">
      <c r="A22" s="23"/>
      <c r="B22" s="58"/>
      <c r="C22" s="35"/>
      <c r="D22" s="58"/>
      <c r="E22" s="96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24"/>
      <c r="R22" s="124"/>
      <c r="S22" s="124"/>
      <c r="T22" s="124"/>
      <c r="U22" s="124"/>
      <c r="V22" s="35"/>
      <c r="W22" s="58"/>
      <c r="X22" s="35"/>
      <c r="Y22" s="66"/>
      <c r="Z22" s="66"/>
      <c r="AA22" s="66"/>
      <c r="AB22" s="66"/>
      <c r="AC22" s="66"/>
      <c r="AD22" s="66"/>
    </row>
    <row r="23" spans="1:30" x14ac:dyDescent="0.25">
      <c r="A23" s="23"/>
      <c r="B23" s="58"/>
      <c r="C23" s="35"/>
      <c r="D23" s="58"/>
      <c r="E23" s="96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24"/>
      <c r="R23" s="124"/>
      <c r="S23" s="124"/>
      <c r="T23" s="124"/>
      <c r="U23" s="124"/>
      <c r="V23" s="35"/>
      <c r="W23" s="58"/>
      <c r="X23" s="35"/>
      <c r="Y23" s="66"/>
      <c r="Z23" s="66"/>
      <c r="AA23" s="66"/>
      <c r="AB23" s="66"/>
      <c r="AC23" s="66"/>
      <c r="AD23" s="66"/>
    </row>
    <row r="24" spans="1:30" x14ac:dyDescent="0.25">
      <c r="A24" s="23"/>
      <c r="B24" s="58"/>
      <c r="C24" s="35"/>
      <c r="D24" s="58"/>
      <c r="E24" s="96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24"/>
      <c r="R24" s="124"/>
      <c r="S24" s="124"/>
      <c r="T24" s="124"/>
      <c r="U24" s="124"/>
      <c r="V24" s="35"/>
      <c r="W24" s="58"/>
      <c r="X24" s="35"/>
      <c r="Y24" s="66"/>
      <c r="Z24" s="66"/>
      <c r="AA24" s="66"/>
      <c r="AB24" s="66"/>
      <c r="AC24" s="66"/>
      <c r="AD24" s="66"/>
    </row>
    <row r="25" spans="1:30" x14ac:dyDescent="0.25">
      <c r="A25" s="23"/>
      <c r="B25" s="58"/>
      <c r="C25" s="35"/>
      <c r="D25" s="58"/>
      <c r="E25" s="96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24"/>
      <c r="R25" s="124"/>
      <c r="S25" s="124"/>
      <c r="T25" s="124"/>
      <c r="U25" s="124"/>
      <c r="V25" s="35"/>
      <c r="W25" s="58"/>
      <c r="X25" s="35"/>
      <c r="Y25" s="66"/>
      <c r="Z25" s="66"/>
      <c r="AA25" s="66"/>
      <c r="AB25" s="66"/>
      <c r="AC25" s="66"/>
      <c r="AD25" s="66"/>
    </row>
    <row r="26" spans="1:30" x14ac:dyDescent="0.25">
      <c r="A26" s="23"/>
      <c r="B26" s="58"/>
      <c r="C26" s="35"/>
      <c r="D26" s="58"/>
      <c r="E26" s="96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24"/>
      <c r="R26" s="124"/>
      <c r="S26" s="124"/>
      <c r="T26" s="124"/>
      <c r="U26" s="124"/>
      <c r="V26" s="35"/>
      <c r="W26" s="58"/>
      <c r="X26" s="35"/>
      <c r="Y26" s="66"/>
      <c r="Z26" s="66"/>
      <c r="AA26" s="66"/>
      <c r="AB26" s="66"/>
      <c r="AC26" s="66"/>
      <c r="AD26" s="66"/>
    </row>
    <row r="27" spans="1:30" x14ac:dyDescent="0.25">
      <c r="A27" s="23"/>
      <c r="B27" s="58"/>
      <c r="C27" s="35"/>
      <c r="D27" s="58"/>
      <c r="E27" s="96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24"/>
      <c r="R27" s="124"/>
      <c r="S27" s="124"/>
      <c r="T27" s="124"/>
      <c r="U27" s="124"/>
      <c r="V27" s="35"/>
      <c r="W27" s="58"/>
      <c r="X27" s="35"/>
      <c r="Y27" s="66"/>
      <c r="Z27" s="66"/>
      <c r="AA27" s="66"/>
      <c r="AB27" s="66"/>
      <c r="AC27" s="66"/>
      <c r="AD27" s="66"/>
    </row>
    <row r="28" spans="1:30" x14ac:dyDescent="0.25">
      <c r="A28" s="23"/>
      <c r="B28" s="58"/>
      <c r="C28" s="35"/>
      <c r="D28" s="58"/>
      <c r="E28" s="96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24"/>
      <c r="R28" s="124"/>
      <c r="S28" s="124"/>
      <c r="T28" s="124"/>
      <c r="U28" s="124"/>
      <c r="V28" s="35"/>
      <c r="W28" s="58"/>
      <c r="X28" s="35"/>
      <c r="Y28" s="66"/>
      <c r="Z28" s="66"/>
      <c r="AA28" s="66"/>
      <c r="AB28" s="66"/>
      <c r="AC28" s="66"/>
      <c r="AD28" s="66"/>
    </row>
    <row r="29" spans="1:30" x14ac:dyDescent="0.25">
      <c r="A29" s="23"/>
      <c r="B29" s="58"/>
      <c r="C29" s="35"/>
      <c r="D29" s="58"/>
      <c r="E29" s="96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24"/>
      <c r="R29" s="124"/>
      <c r="S29" s="124"/>
      <c r="T29" s="124"/>
      <c r="U29" s="124"/>
      <c r="V29" s="35"/>
      <c r="W29" s="58"/>
      <c r="X29" s="35"/>
      <c r="Y29" s="66"/>
      <c r="Z29" s="66"/>
      <c r="AA29" s="66"/>
      <c r="AB29" s="66"/>
      <c r="AC29" s="66"/>
      <c r="AD29" s="66"/>
    </row>
    <row r="30" spans="1:30" x14ac:dyDescent="0.25">
      <c r="A30" s="23"/>
      <c r="B30" s="58"/>
      <c r="C30" s="35"/>
      <c r="D30" s="58"/>
      <c r="E30" s="96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24"/>
      <c r="R30" s="124"/>
      <c r="S30" s="124"/>
      <c r="T30" s="124"/>
      <c r="U30" s="124"/>
      <c r="V30" s="35"/>
      <c r="W30" s="58"/>
      <c r="X30" s="35"/>
      <c r="Y30" s="66"/>
      <c r="Z30" s="66"/>
      <c r="AA30" s="66"/>
      <c r="AB30" s="66"/>
      <c r="AC30" s="66"/>
      <c r="AD30" s="66"/>
    </row>
    <row r="31" spans="1:30" x14ac:dyDescent="0.25">
      <c r="A31" s="23"/>
      <c r="B31" s="58"/>
      <c r="C31" s="35"/>
      <c r="D31" s="58"/>
      <c r="E31" s="96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24"/>
      <c r="R31" s="124"/>
      <c r="S31" s="124"/>
      <c r="T31" s="124"/>
      <c r="U31" s="124"/>
      <c r="V31" s="35"/>
      <c r="W31" s="58"/>
      <c r="X31" s="35"/>
      <c r="Y31" s="66"/>
      <c r="Z31" s="66"/>
      <c r="AA31" s="66"/>
      <c r="AB31" s="66"/>
      <c r="AC31" s="66"/>
      <c r="AD31" s="66"/>
    </row>
    <row r="32" spans="1:30" x14ac:dyDescent="0.25">
      <c r="A32" s="23"/>
      <c r="B32" s="58"/>
      <c r="C32" s="35"/>
      <c r="D32" s="58"/>
      <c r="E32" s="96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24"/>
      <c r="R32" s="124"/>
      <c r="S32" s="124"/>
      <c r="T32" s="124"/>
      <c r="U32" s="124"/>
      <c r="V32" s="35"/>
      <c r="W32" s="58"/>
      <c r="X32" s="35"/>
      <c r="Y32" s="66"/>
      <c r="Z32" s="66"/>
      <c r="AA32" s="66"/>
      <c r="AB32" s="66"/>
      <c r="AC32" s="66"/>
      <c r="AD32" s="66"/>
    </row>
    <row r="33" spans="1:30" x14ac:dyDescent="0.25">
      <c r="A33" s="23"/>
      <c r="B33" s="58"/>
      <c r="C33" s="35"/>
      <c r="D33" s="58"/>
      <c r="E33" s="96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24"/>
      <c r="R33" s="124"/>
      <c r="S33" s="124"/>
      <c r="T33" s="124"/>
      <c r="U33" s="124"/>
      <c r="V33" s="35"/>
      <c r="W33" s="58"/>
      <c r="X33" s="35"/>
      <c r="Y33" s="66"/>
      <c r="Z33" s="66"/>
      <c r="AA33" s="66"/>
      <c r="AB33" s="66"/>
      <c r="AC33" s="66"/>
      <c r="AD33" s="66"/>
    </row>
    <row r="34" spans="1:30" x14ac:dyDescent="0.25">
      <c r="A34" s="23"/>
      <c r="B34" s="58"/>
      <c r="C34" s="35"/>
      <c r="D34" s="58"/>
      <c r="E34" s="96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24"/>
      <c r="R34" s="124"/>
      <c r="S34" s="124"/>
      <c r="T34" s="124"/>
      <c r="U34" s="124"/>
      <c r="V34" s="35"/>
      <c r="W34" s="58"/>
      <c r="X34" s="35"/>
      <c r="Y34" s="66"/>
      <c r="Z34" s="66"/>
      <c r="AA34" s="66"/>
      <c r="AB34" s="66"/>
      <c r="AC34" s="66"/>
      <c r="AD34" s="66"/>
    </row>
    <row r="35" spans="1:30" x14ac:dyDescent="0.25">
      <c r="A35" s="23"/>
      <c r="B35" s="58"/>
      <c r="C35" s="35"/>
      <c r="D35" s="58"/>
      <c r="E35" s="96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24"/>
      <c r="R35" s="124"/>
      <c r="S35" s="124"/>
      <c r="T35" s="124"/>
      <c r="U35" s="124"/>
      <c r="V35" s="35"/>
      <c r="W35" s="58"/>
      <c r="X35" s="35"/>
      <c r="Y35" s="66"/>
      <c r="Z35" s="66"/>
      <c r="AA35" s="66"/>
      <c r="AB35" s="66"/>
      <c r="AC35" s="66"/>
      <c r="AD35" s="66"/>
    </row>
    <row r="36" spans="1:30" x14ac:dyDescent="0.25">
      <c r="A36" s="23"/>
      <c r="B36" s="58"/>
      <c r="C36" s="35"/>
      <c r="D36" s="58"/>
      <c r="E36" s="96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24"/>
      <c r="R36" s="124"/>
      <c r="S36" s="124"/>
      <c r="T36" s="124"/>
      <c r="U36" s="124"/>
      <c r="V36" s="35"/>
      <c r="W36" s="58"/>
      <c r="X36" s="35"/>
      <c r="Y36" s="66"/>
      <c r="Z36" s="66"/>
      <c r="AA36" s="66"/>
      <c r="AB36" s="66"/>
      <c r="AC36" s="66"/>
      <c r="AD36" s="66"/>
    </row>
    <row r="37" spans="1:30" x14ac:dyDescent="0.25">
      <c r="A37" s="23"/>
      <c r="B37" s="58"/>
      <c r="C37" s="35"/>
      <c r="D37" s="58"/>
      <c r="E37" s="96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24"/>
      <c r="R37" s="124"/>
      <c r="S37" s="124"/>
      <c r="T37" s="124"/>
      <c r="U37" s="124"/>
      <c r="V37" s="35"/>
      <c r="W37" s="58"/>
      <c r="X37" s="35"/>
      <c r="Y37" s="66"/>
      <c r="Z37" s="66"/>
      <c r="AA37" s="66"/>
      <c r="AB37" s="66"/>
      <c r="AC37" s="66"/>
      <c r="AD37" s="66"/>
    </row>
    <row r="38" spans="1:30" x14ac:dyDescent="0.25">
      <c r="A38" s="23"/>
      <c r="B38" s="58"/>
      <c r="C38" s="35"/>
      <c r="D38" s="58"/>
      <c r="E38" s="96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24"/>
      <c r="R38" s="124"/>
      <c r="S38" s="124"/>
      <c r="T38" s="124"/>
      <c r="U38" s="124"/>
      <c r="V38" s="35"/>
      <c r="W38" s="58"/>
      <c r="X38" s="35"/>
      <c r="Y38" s="66"/>
      <c r="Z38" s="66"/>
      <c r="AA38" s="66"/>
      <c r="AB38" s="66"/>
      <c r="AC38" s="66"/>
      <c r="AD38" s="66"/>
    </row>
    <row r="39" spans="1:30" x14ac:dyDescent="0.25">
      <c r="A39" s="23"/>
      <c r="B39" s="58"/>
      <c r="C39" s="35"/>
      <c r="D39" s="58"/>
      <c r="E39" s="96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24"/>
      <c r="R39" s="124"/>
      <c r="S39" s="124"/>
      <c r="T39" s="124"/>
      <c r="U39" s="124"/>
      <c r="V39" s="35"/>
      <c r="W39" s="58"/>
      <c r="X39" s="35"/>
      <c r="Y39" s="66"/>
      <c r="Z39" s="66"/>
      <c r="AA39" s="66"/>
      <c r="AB39" s="66"/>
      <c r="AC39" s="66"/>
      <c r="AD39" s="66"/>
    </row>
    <row r="40" spans="1:30" x14ac:dyDescent="0.25">
      <c r="A40" s="23"/>
      <c r="B40" s="58"/>
      <c r="C40" s="35"/>
      <c r="D40" s="58"/>
      <c r="E40" s="96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24"/>
      <c r="R40" s="124"/>
      <c r="S40" s="124"/>
      <c r="T40" s="124"/>
      <c r="U40" s="124"/>
      <c r="V40" s="35"/>
      <c r="W40" s="58"/>
      <c r="X40" s="35"/>
      <c r="Y40" s="66"/>
      <c r="Z40" s="66"/>
      <c r="AA40" s="66"/>
      <c r="AB40" s="66"/>
      <c r="AC40" s="66"/>
      <c r="AD40" s="66"/>
    </row>
    <row r="41" spans="1:30" x14ac:dyDescent="0.25">
      <c r="A41" s="23"/>
      <c r="B41" s="58"/>
      <c r="C41" s="35"/>
      <c r="D41" s="58"/>
      <c r="E41" s="96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24"/>
      <c r="R41" s="124"/>
      <c r="S41" s="124"/>
      <c r="T41" s="124"/>
      <c r="U41" s="124"/>
      <c r="V41" s="35"/>
      <c r="W41" s="58"/>
      <c r="X41" s="35"/>
      <c r="Y41" s="66"/>
      <c r="Z41" s="66"/>
      <c r="AA41" s="66"/>
      <c r="AB41" s="66"/>
      <c r="AC41" s="66"/>
      <c r="AD41" s="66"/>
    </row>
    <row r="42" spans="1:30" x14ac:dyDescent="0.25">
      <c r="A42" s="23"/>
      <c r="B42" s="58"/>
      <c r="C42" s="35"/>
      <c r="D42" s="58"/>
      <c r="E42" s="96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24"/>
      <c r="R42" s="124"/>
      <c r="S42" s="124"/>
      <c r="T42" s="124"/>
      <c r="U42" s="124"/>
      <c r="V42" s="35"/>
      <c r="W42" s="58"/>
      <c r="X42" s="35"/>
      <c r="Y42" s="66"/>
      <c r="Z42" s="66"/>
      <c r="AA42" s="66"/>
      <c r="AB42" s="66"/>
      <c r="AC42" s="66"/>
      <c r="AD42" s="66"/>
    </row>
    <row r="43" spans="1:30" x14ac:dyDescent="0.25">
      <c r="A43" s="23"/>
      <c r="B43" s="58"/>
      <c r="C43" s="35"/>
      <c r="D43" s="58"/>
      <c r="E43" s="96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24"/>
      <c r="R43" s="124"/>
      <c r="S43" s="124"/>
      <c r="T43" s="124"/>
      <c r="U43" s="124"/>
      <c r="V43" s="35"/>
      <c r="W43" s="58"/>
      <c r="X43" s="35"/>
      <c r="Y43" s="66"/>
      <c r="Z43" s="66"/>
      <c r="AA43" s="66"/>
      <c r="AB43" s="66"/>
      <c r="AC43" s="66"/>
      <c r="AD43" s="66"/>
    </row>
    <row r="44" spans="1:30" x14ac:dyDescent="0.25">
      <c r="A44" s="23"/>
      <c r="B44" s="58"/>
      <c r="C44" s="35"/>
      <c r="D44" s="58"/>
      <c r="E44" s="96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24"/>
      <c r="R44" s="124"/>
      <c r="S44" s="124"/>
      <c r="T44" s="124"/>
      <c r="U44" s="124"/>
      <c r="V44" s="35"/>
      <c r="W44" s="58"/>
      <c r="X44" s="35"/>
      <c r="Y44" s="66"/>
      <c r="Z44" s="66"/>
      <c r="AA44" s="66"/>
      <c r="AB44" s="66"/>
      <c r="AC44" s="66"/>
      <c r="AD44" s="66"/>
    </row>
    <row r="45" spans="1:30" x14ac:dyDescent="0.25">
      <c r="A45" s="23"/>
      <c r="B45" s="58"/>
      <c r="C45" s="35"/>
      <c r="D45" s="58"/>
      <c r="E45" s="96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24"/>
      <c r="R45" s="124"/>
      <c r="S45" s="124"/>
      <c r="T45" s="124"/>
      <c r="U45" s="124"/>
      <c r="V45" s="35"/>
      <c r="W45" s="58"/>
      <c r="X45" s="35"/>
      <c r="Y45" s="66"/>
      <c r="Z45" s="66"/>
      <c r="AA45" s="66"/>
      <c r="AB45" s="66"/>
      <c r="AC45" s="66"/>
      <c r="AD45" s="66"/>
    </row>
    <row r="46" spans="1:30" x14ac:dyDescent="0.25">
      <c r="A46" s="23"/>
      <c r="B46" s="58"/>
      <c r="C46" s="35"/>
      <c r="D46" s="58"/>
      <c r="E46" s="96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24"/>
      <c r="R46" s="124"/>
      <c r="S46" s="124"/>
      <c r="T46" s="124"/>
      <c r="U46" s="124"/>
      <c r="V46" s="35"/>
      <c r="W46" s="58"/>
      <c r="X46" s="35"/>
      <c r="Y46" s="66"/>
      <c r="Z46" s="66"/>
      <c r="AA46" s="66"/>
      <c r="AB46" s="66"/>
      <c r="AC46" s="66"/>
      <c r="AD46" s="66"/>
    </row>
    <row r="47" spans="1:30" x14ac:dyDescent="0.25">
      <c r="A47" s="23"/>
      <c r="B47" s="58"/>
      <c r="C47" s="35"/>
      <c r="D47" s="58"/>
      <c r="E47" s="96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24"/>
      <c r="R47" s="124"/>
      <c r="S47" s="124"/>
      <c r="T47" s="124"/>
      <c r="U47" s="124"/>
      <c r="V47" s="35"/>
      <c r="W47" s="58"/>
      <c r="X47" s="35"/>
      <c r="Y47" s="66"/>
      <c r="Z47" s="66"/>
      <c r="AA47" s="66"/>
      <c r="AB47" s="66"/>
      <c r="AC47" s="66"/>
      <c r="AD47" s="66"/>
    </row>
    <row r="48" spans="1:30" x14ac:dyDescent="0.25">
      <c r="A48" s="23"/>
      <c r="B48" s="58"/>
      <c r="C48" s="35"/>
      <c r="D48" s="58"/>
      <c r="E48" s="96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24"/>
      <c r="R48" s="124"/>
      <c r="S48" s="124"/>
      <c r="T48" s="124"/>
      <c r="U48" s="124"/>
      <c r="V48" s="35"/>
      <c r="W48" s="58"/>
      <c r="X48" s="35"/>
      <c r="Y48" s="66"/>
      <c r="Z48" s="66"/>
      <c r="AA48" s="66"/>
      <c r="AB48" s="66"/>
      <c r="AC48" s="66"/>
      <c r="AD48" s="66"/>
    </row>
    <row r="49" spans="1:30" x14ac:dyDescent="0.25">
      <c r="A49" s="23"/>
      <c r="B49" s="58"/>
      <c r="C49" s="35"/>
      <c r="D49" s="58"/>
      <c r="E49" s="96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24"/>
      <c r="R49" s="124"/>
      <c r="S49" s="124"/>
      <c r="T49" s="124"/>
      <c r="U49" s="124"/>
      <c r="V49" s="35"/>
      <c r="W49" s="58"/>
      <c r="X49" s="35"/>
      <c r="Y49" s="66"/>
      <c r="Z49" s="66"/>
      <c r="AA49" s="66"/>
      <c r="AB49" s="66"/>
      <c r="AC49" s="66"/>
      <c r="AD49" s="66"/>
    </row>
    <row r="50" spans="1:30" x14ac:dyDescent="0.25">
      <c r="A50" s="23"/>
      <c r="B50" s="58"/>
      <c r="C50" s="35"/>
      <c r="D50" s="58"/>
      <c r="E50" s="96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24"/>
      <c r="R50" s="124"/>
      <c r="S50" s="124"/>
      <c r="T50" s="124"/>
      <c r="U50" s="124"/>
      <c r="V50" s="35"/>
      <c r="W50" s="58"/>
      <c r="X50" s="35"/>
      <c r="Y50" s="66"/>
      <c r="Z50" s="66"/>
      <c r="AA50" s="66"/>
      <c r="AB50" s="66"/>
      <c r="AC50" s="66"/>
      <c r="AD50" s="66"/>
    </row>
    <row r="51" spans="1:30" x14ac:dyDescent="0.25">
      <c r="A51" s="23"/>
      <c r="B51" s="58"/>
      <c r="C51" s="35"/>
      <c r="D51" s="58"/>
      <c r="E51" s="96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24"/>
      <c r="R51" s="124"/>
      <c r="S51" s="124"/>
      <c r="T51" s="124"/>
      <c r="U51" s="124"/>
      <c r="V51" s="35"/>
      <c r="W51" s="58"/>
      <c r="X51" s="35"/>
      <c r="Y51" s="66"/>
      <c r="Z51" s="66"/>
      <c r="AA51" s="66"/>
      <c r="AB51" s="66"/>
      <c r="AC51" s="66"/>
      <c r="AD51" s="66"/>
    </row>
    <row r="52" spans="1:30" x14ac:dyDescent="0.25">
      <c r="A52" s="23"/>
      <c r="B52" s="58"/>
      <c r="C52" s="35"/>
      <c r="D52" s="58"/>
      <c r="E52" s="96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24"/>
      <c r="R52" s="124"/>
      <c r="S52" s="124"/>
      <c r="T52" s="124"/>
      <c r="U52" s="124"/>
      <c r="V52" s="35"/>
      <c r="W52" s="58"/>
      <c r="X52" s="35"/>
      <c r="Y52" s="66"/>
      <c r="Z52" s="66"/>
      <c r="AA52" s="66"/>
      <c r="AB52" s="66"/>
      <c r="AC52" s="66"/>
      <c r="AD52" s="66"/>
    </row>
    <row r="53" spans="1:30" x14ac:dyDescent="0.25">
      <c r="A53" s="23"/>
      <c r="B53" s="58"/>
      <c r="C53" s="35"/>
      <c r="D53" s="58"/>
      <c r="E53" s="96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24"/>
      <c r="R53" s="124"/>
      <c r="S53" s="124"/>
      <c r="T53" s="124"/>
      <c r="U53" s="124"/>
      <c r="V53" s="35"/>
      <c r="W53" s="58"/>
      <c r="X53" s="35"/>
      <c r="Y53" s="66"/>
      <c r="Z53" s="66"/>
      <c r="AA53" s="66"/>
      <c r="AB53" s="66"/>
      <c r="AC53" s="66"/>
      <c r="AD53" s="66"/>
    </row>
    <row r="54" spans="1:30" x14ac:dyDescent="0.25">
      <c r="A54" s="23"/>
      <c r="B54" s="58"/>
      <c r="C54" s="35"/>
      <c r="D54" s="58"/>
      <c r="E54" s="96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24"/>
      <c r="R54" s="124"/>
      <c r="S54" s="124"/>
      <c r="T54" s="124"/>
      <c r="U54" s="124"/>
      <c r="V54" s="35"/>
      <c r="W54" s="58"/>
      <c r="X54" s="35"/>
      <c r="Y54" s="66"/>
      <c r="Z54" s="66"/>
      <c r="AA54" s="66"/>
      <c r="AB54" s="66"/>
      <c r="AC54" s="66"/>
      <c r="AD54" s="66"/>
    </row>
    <row r="55" spans="1:30" x14ac:dyDescent="0.25">
      <c r="A55" s="23"/>
      <c r="B55" s="58"/>
      <c r="C55" s="35"/>
      <c r="D55" s="58"/>
      <c r="E55" s="96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124"/>
      <c r="R55" s="124"/>
      <c r="S55" s="124"/>
      <c r="T55" s="124"/>
      <c r="U55" s="124"/>
      <c r="V55" s="35"/>
      <c r="W55" s="58"/>
      <c r="X55" s="35"/>
      <c r="Y55" s="66"/>
      <c r="Z55" s="66"/>
      <c r="AA55" s="66"/>
      <c r="AB55" s="66"/>
      <c r="AC55" s="66"/>
      <c r="AD55" s="66"/>
    </row>
    <row r="56" spans="1:30" x14ac:dyDescent="0.25">
      <c r="A56" s="23"/>
      <c r="B56" s="58"/>
      <c r="C56" s="35"/>
      <c r="D56" s="58"/>
      <c r="E56" s="96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124"/>
      <c r="R56" s="124"/>
      <c r="S56" s="124"/>
      <c r="T56" s="124"/>
      <c r="U56" s="124"/>
      <c r="V56" s="35"/>
      <c r="W56" s="58"/>
      <c r="X56" s="35"/>
      <c r="Y56" s="66"/>
      <c r="Z56" s="66"/>
      <c r="AA56" s="66"/>
      <c r="AB56" s="66"/>
      <c r="AC56" s="66"/>
      <c r="AD56" s="66"/>
    </row>
    <row r="57" spans="1:30" x14ac:dyDescent="0.25">
      <c r="A57" s="23"/>
      <c r="B57" s="58"/>
      <c r="C57" s="35"/>
      <c r="D57" s="58"/>
      <c r="E57" s="96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124"/>
      <c r="R57" s="124"/>
      <c r="S57" s="124"/>
      <c r="T57" s="124"/>
      <c r="U57" s="124"/>
      <c r="V57" s="35"/>
      <c r="W57" s="58"/>
      <c r="X57" s="35"/>
      <c r="Y57" s="66"/>
      <c r="Z57" s="66"/>
      <c r="AA57" s="66"/>
      <c r="AB57" s="66"/>
      <c r="AC57" s="66"/>
      <c r="AD57" s="66"/>
    </row>
    <row r="58" spans="1:30" x14ac:dyDescent="0.25">
      <c r="A58" s="23"/>
      <c r="B58" s="58"/>
      <c r="C58" s="35"/>
      <c r="D58" s="58"/>
      <c r="E58" s="96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124"/>
      <c r="R58" s="124"/>
      <c r="S58" s="124"/>
      <c r="T58" s="124"/>
      <c r="U58" s="124"/>
      <c r="V58" s="35"/>
      <c r="W58" s="58"/>
      <c r="X58" s="35"/>
      <c r="Y58" s="66"/>
      <c r="Z58" s="66"/>
      <c r="AA58" s="66"/>
      <c r="AB58" s="66"/>
      <c r="AC58" s="66"/>
      <c r="AD58" s="66"/>
    </row>
    <row r="59" spans="1:30" x14ac:dyDescent="0.25">
      <c r="A59" s="23"/>
      <c r="B59" s="58"/>
      <c r="C59" s="35"/>
      <c r="D59" s="58"/>
      <c r="E59" s="96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124"/>
      <c r="R59" s="124"/>
      <c r="S59" s="124"/>
      <c r="T59" s="124"/>
      <c r="U59" s="124"/>
      <c r="V59" s="35"/>
      <c r="W59" s="58"/>
      <c r="X59" s="35"/>
      <c r="Y59" s="66"/>
      <c r="Z59" s="66"/>
      <c r="AA59" s="66"/>
      <c r="AB59" s="66"/>
      <c r="AC59" s="66"/>
      <c r="AD59" s="66"/>
    </row>
    <row r="60" spans="1:30" x14ac:dyDescent="0.25">
      <c r="A60" s="23"/>
      <c r="B60" s="58"/>
      <c r="C60" s="35"/>
      <c r="D60" s="58"/>
      <c r="E60" s="96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124"/>
      <c r="R60" s="124"/>
      <c r="S60" s="124"/>
      <c r="T60" s="124"/>
      <c r="U60" s="124"/>
      <c r="V60" s="35"/>
      <c r="W60" s="58"/>
      <c r="X60" s="35"/>
      <c r="Y60" s="66"/>
      <c r="Z60" s="66"/>
      <c r="AA60" s="66"/>
      <c r="AB60" s="66"/>
      <c r="AC60" s="66"/>
      <c r="AD60" s="66"/>
    </row>
    <row r="61" spans="1:30" x14ac:dyDescent="0.25">
      <c r="A61" s="23"/>
      <c r="B61" s="58"/>
      <c r="C61" s="35"/>
      <c r="D61" s="58"/>
      <c r="E61" s="96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124"/>
      <c r="R61" s="124"/>
      <c r="S61" s="124"/>
      <c r="T61" s="124"/>
      <c r="U61" s="124"/>
      <c r="V61" s="35"/>
      <c r="W61" s="58"/>
      <c r="X61" s="35"/>
      <c r="Y61" s="66"/>
      <c r="Z61" s="66"/>
      <c r="AA61" s="66"/>
      <c r="AB61" s="66"/>
      <c r="AC61" s="66"/>
      <c r="AD61" s="66"/>
    </row>
    <row r="62" spans="1:30" x14ac:dyDescent="0.25">
      <c r="A62" s="23"/>
      <c r="B62" s="58"/>
      <c r="C62" s="35"/>
      <c r="D62" s="58"/>
      <c r="E62" s="96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124"/>
      <c r="R62" s="124"/>
      <c r="S62" s="124"/>
      <c r="T62" s="124"/>
      <c r="U62" s="124"/>
      <c r="V62" s="35"/>
      <c r="W62" s="58"/>
      <c r="X62" s="35"/>
      <c r="Y62" s="66"/>
      <c r="Z62" s="66"/>
      <c r="AA62" s="66"/>
      <c r="AB62" s="66"/>
      <c r="AC62" s="66"/>
      <c r="AD62" s="66"/>
    </row>
    <row r="63" spans="1:30" x14ac:dyDescent="0.25">
      <c r="A63" s="23"/>
      <c r="B63" s="58"/>
      <c r="C63" s="35"/>
      <c r="D63" s="58"/>
      <c r="E63" s="96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124"/>
      <c r="R63" s="124"/>
      <c r="S63" s="124"/>
      <c r="T63" s="124"/>
      <c r="U63" s="124"/>
      <c r="V63" s="35"/>
      <c r="W63" s="58"/>
      <c r="X63" s="35"/>
      <c r="Y63" s="66"/>
      <c r="Z63" s="66"/>
      <c r="AA63" s="66"/>
      <c r="AB63" s="66"/>
      <c r="AC63" s="66"/>
      <c r="AD63" s="66"/>
    </row>
    <row r="64" spans="1:30" x14ac:dyDescent="0.25">
      <c r="A64" s="23"/>
      <c r="B64" s="58"/>
      <c r="C64" s="35"/>
      <c r="D64" s="58"/>
      <c r="E64" s="96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124"/>
      <c r="R64" s="124"/>
      <c r="S64" s="124"/>
      <c r="T64" s="124"/>
      <c r="U64" s="124"/>
      <c r="V64" s="35"/>
      <c r="W64" s="58"/>
      <c r="X64" s="35"/>
      <c r="Y64" s="66"/>
      <c r="Z64" s="66"/>
      <c r="AA64" s="66"/>
      <c r="AB64" s="66"/>
      <c r="AC64" s="66"/>
      <c r="AD64" s="66"/>
    </row>
    <row r="65" spans="1:30" x14ac:dyDescent="0.25">
      <c r="A65" s="23"/>
      <c r="B65" s="58"/>
      <c r="C65" s="35"/>
      <c r="D65" s="58"/>
      <c r="E65" s="96"/>
      <c r="G65" s="35"/>
      <c r="H65" s="38"/>
      <c r="I65" s="35"/>
      <c r="J65" s="24"/>
      <c r="K65" s="24"/>
      <c r="L65" s="24"/>
      <c r="M65" s="35"/>
      <c r="N65" s="35"/>
      <c r="O65" s="35"/>
      <c r="P65" s="35"/>
      <c r="Q65" s="124"/>
      <c r="R65" s="124"/>
      <c r="S65" s="124"/>
      <c r="T65" s="124"/>
      <c r="U65" s="124"/>
      <c r="V65" s="35"/>
      <c r="W65" s="58"/>
      <c r="X65" s="35"/>
      <c r="Y65" s="66"/>
      <c r="Z65" s="66"/>
      <c r="AA65" s="66"/>
      <c r="AB65" s="66"/>
      <c r="AC65" s="66"/>
      <c r="AD65" s="66"/>
    </row>
    <row r="66" spans="1:30" x14ac:dyDescent="0.25">
      <c r="A66" s="23"/>
      <c r="B66" s="58"/>
      <c r="C66" s="35"/>
      <c r="D66" s="58"/>
      <c r="E66" s="96"/>
      <c r="G66" s="35"/>
      <c r="H66" s="38"/>
      <c r="I66" s="35"/>
      <c r="J66" s="24"/>
      <c r="K66" s="24"/>
      <c r="L66" s="24"/>
      <c r="M66" s="35"/>
      <c r="N66" s="35"/>
      <c r="O66" s="35"/>
      <c r="P66" s="35"/>
      <c r="Q66" s="124"/>
      <c r="R66" s="124"/>
      <c r="S66" s="124"/>
      <c r="T66" s="124"/>
      <c r="U66" s="124"/>
      <c r="V66" s="35"/>
      <c r="W66" s="58"/>
      <c r="X66" s="35"/>
      <c r="Y66" s="66"/>
      <c r="Z66" s="66"/>
      <c r="AA66" s="66"/>
      <c r="AB66" s="66"/>
      <c r="AC66" s="66"/>
      <c r="AD66" s="66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6"/>
      <c r="R82" s="126"/>
      <c r="S82" s="126"/>
      <c r="T82" s="126"/>
      <c r="U82" s="12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6"/>
      <c r="R83" s="126"/>
      <c r="S83" s="126"/>
      <c r="T83" s="126"/>
      <c r="U83" s="12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6"/>
      <c r="R84" s="126"/>
      <c r="S84" s="126"/>
      <c r="T84" s="126"/>
      <c r="U84" s="12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6"/>
      <c r="R85" s="126"/>
      <c r="S85" s="126"/>
      <c r="T85" s="126"/>
      <c r="U85" s="12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6"/>
      <c r="R86" s="126"/>
      <c r="S86" s="126"/>
      <c r="T86" s="126"/>
      <c r="U86" s="12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6"/>
      <c r="R87" s="126"/>
      <c r="S87" s="126"/>
      <c r="T87" s="126"/>
      <c r="U87" s="12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6"/>
      <c r="R88" s="126"/>
      <c r="S88" s="126"/>
      <c r="T88" s="126"/>
      <c r="U88" s="12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6"/>
      <c r="R89" s="126"/>
      <c r="S89" s="126"/>
      <c r="T89" s="126"/>
      <c r="U89" s="12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6"/>
      <c r="R90" s="126"/>
      <c r="S90" s="126"/>
      <c r="T90" s="126"/>
      <c r="U90" s="12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6"/>
      <c r="R91" s="126"/>
      <c r="S91" s="126"/>
      <c r="T91" s="126"/>
      <c r="U91" s="12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6"/>
      <c r="R92" s="126"/>
      <c r="S92" s="126"/>
      <c r="T92" s="126"/>
      <c r="U92" s="12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6"/>
      <c r="R93" s="126"/>
      <c r="S93" s="126"/>
      <c r="T93" s="126"/>
      <c r="U93" s="12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6"/>
      <c r="R94" s="126"/>
      <c r="S94" s="126"/>
      <c r="T94" s="126"/>
      <c r="U94" s="12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6"/>
      <c r="R95" s="126"/>
      <c r="S95" s="126"/>
      <c r="T95" s="126"/>
      <c r="U95" s="12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6"/>
      <c r="R96" s="126"/>
      <c r="S96" s="126"/>
      <c r="T96" s="126"/>
      <c r="U96" s="12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6"/>
      <c r="R97" s="126"/>
      <c r="S97" s="126"/>
      <c r="T97" s="126"/>
      <c r="U97" s="12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6"/>
      <c r="R98" s="126"/>
      <c r="S98" s="126"/>
      <c r="T98" s="126"/>
      <c r="U98" s="12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6"/>
      <c r="R99" s="126"/>
      <c r="S99" s="126"/>
      <c r="T99" s="126"/>
      <c r="U99" s="12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6"/>
      <c r="R100" s="126"/>
      <c r="S100" s="126"/>
      <c r="T100" s="126"/>
      <c r="U100" s="12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6"/>
      <c r="R101" s="126"/>
      <c r="S101" s="126"/>
      <c r="T101" s="126"/>
      <c r="U101" s="12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6"/>
      <c r="R102" s="126"/>
      <c r="S102" s="126"/>
      <c r="T102" s="126"/>
      <c r="U102" s="12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6"/>
      <c r="R103" s="126"/>
      <c r="S103" s="126"/>
      <c r="T103" s="126"/>
      <c r="U103" s="12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6"/>
      <c r="R104" s="126"/>
      <c r="S104" s="126"/>
      <c r="T104" s="126"/>
      <c r="U104" s="12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6"/>
      <c r="R105" s="126"/>
      <c r="S105" s="126"/>
      <c r="T105" s="126"/>
      <c r="U105" s="12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6"/>
      <c r="R106" s="126"/>
      <c r="S106" s="126"/>
      <c r="T106" s="126"/>
      <c r="U106" s="12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6"/>
      <c r="R107" s="126"/>
      <c r="S107" s="126"/>
      <c r="T107" s="126"/>
      <c r="U107" s="12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6"/>
      <c r="R108" s="126"/>
      <c r="S108" s="126"/>
      <c r="T108" s="126"/>
      <c r="U108" s="12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6"/>
      <c r="R109" s="126"/>
      <c r="S109" s="126"/>
      <c r="T109" s="126"/>
      <c r="U109" s="12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6"/>
      <c r="R110" s="126"/>
      <c r="S110" s="126"/>
      <c r="T110" s="126"/>
      <c r="U110" s="12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6"/>
      <c r="R111" s="126"/>
      <c r="S111" s="126"/>
      <c r="T111" s="126"/>
      <c r="U111" s="12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6"/>
      <c r="R112" s="126"/>
      <c r="S112" s="126"/>
      <c r="T112" s="126"/>
      <c r="U112" s="12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6"/>
      <c r="R113" s="126"/>
      <c r="S113" s="126"/>
      <c r="T113" s="126"/>
      <c r="U113" s="12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6"/>
      <c r="R114" s="126"/>
      <c r="S114" s="126"/>
      <c r="T114" s="126"/>
      <c r="U114" s="12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6"/>
      <c r="R115" s="126"/>
      <c r="S115" s="126"/>
      <c r="T115" s="126"/>
      <c r="U115" s="12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6"/>
      <c r="R116" s="126"/>
      <c r="S116" s="126"/>
      <c r="T116" s="126"/>
      <c r="U116" s="12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6"/>
      <c r="R117" s="126"/>
      <c r="S117" s="126"/>
      <c r="T117" s="126"/>
      <c r="U117" s="12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6"/>
      <c r="R118" s="126"/>
      <c r="S118" s="126"/>
      <c r="T118" s="126"/>
      <c r="U118" s="12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6"/>
      <c r="R119" s="126"/>
      <c r="S119" s="126"/>
      <c r="T119" s="126"/>
      <c r="U119" s="12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6"/>
      <c r="R120" s="126"/>
      <c r="S120" s="126"/>
      <c r="T120" s="126"/>
      <c r="U120" s="12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6"/>
      <c r="R121" s="126"/>
      <c r="S121" s="126"/>
      <c r="T121" s="126"/>
      <c r="U121" s="12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6"/>
      <c r="R122" s="126"/>
      <c r="S122" s="126"/>
      <c r="T122" s="126"/>
      <c r="U122" s="12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6"/>
      <c r="R123" s="126"/>
      <c r="S123" s="126"/>
      <c r="T123" s="126"/>
      <c r="U123" s="12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6"/>
      <c r="R124" s="126"/>
      <c r="S124" s="126"/>
      <c r="T124" s="126"/>
      <c r="U124" s="12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6"/>
      <c r="R125" s="126"/>
      <c r="S125" s="126"/>
      <c r="T125" s="126"/>
      <c r="U125" s="12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6"/>
      <c r="R126" s="126"/>
      <c r="S126" s="126"/>
      <c r="T126" s="126"/>
      <c r="U126" s="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6"/>
      <c r="R127" s="126"/>
      <c r="S127" s="126"/>
      <c r="T127" s="126"/>
      <c r="U127" s="12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6"/>
      <c r="R128" s="126"/>
      <c r="S128" s="126"/>
      <c r="T128" s="126"/>
      <c r="U128" s="12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6"/>
      <c r="R129" s="126"/>
      <c r="S129" s="126"/>
      <c r="T129" s="126"/>
      <c r="U129" s="12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6"/>
      <c r="R130" s="126"/>
      <c r="S130" s="126"/>
      <c r="T130" s="126"/>
      <c r="U130" s="12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6"/>
      <c r="R131" s="126"/>
      <c r="S131" s="126"/>
      <c r="T131" s="126"/>
      <c r="U131" s="12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6"/>
      <c r="R132" s="126"/>
      <c r="S132" s="126"/>
      <c r="T132" s="126"/>
      <c r="U132" s="12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6"/>
      <c r="R133" s="126"/>
      <c r="S133" s="126"/>
      <c r="T133" s="126"/>
      <c r="U133" s="12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6"/>
      <c r="R134" s="126"/>
      <c r="S134" s="126"/>
      <c r="T134" s="126"/>
      <c r="U134" s="12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6"/>
      <c r="R135" s="126"/>
      <c r="S135" s="126"/>
      <c r="T135" s="126"/>
      <c r="U135" s="12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6"/>
      <c r="R136" s="126"/>
      <c r="S136" s="126"/>
      <c r="T136" s="126"/>
      <c r="U136" s="12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6"/>
      <c r="R137" s="126"/>
      <c r="S137" s="126"/>
      <c r="T137" s="126"/>
      <c r="U137" s="12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6"/>
      <c r="R138" s="126"/>
      <c r="S138" s="126"/>
      <c r="T138" s="126"/>
      <c r="U138" s="12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6"/>
      <c r="R139" s="126"/>
      <c r="S139" s="126"/>
      <c r="T139" s="126"/>
      <c r="U139" s="12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6"/>
      <c r="R140" s="126"/>
      <c r="S140" s="126"/>
      <c r="T140" s="126"/>
      <c r="U140" s="12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6"/>
      <c r="R141" s="126"/>
      <c r="S141" s="126"/>
      <c r="T141" s="126"/>
      <c r="U141" s="12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6"/>
      <c r="R142" s="126"/>
      <c r="S142" s="126"/>
      <c r="T142" s="126"/>
      <c r="U142" s="12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6"/>
      <c r="R143" s="126"/>
      <c r="S143" s="126"/>
      <c r="T143" s="126"/>
      <c r="U143" s="12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26"/>
      <c r="R144" s="126"/>
      <c r="S144" s="126"/>
      <c r="T144" s="126"/>
      <c r="U144" s="12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26"/>
      <c r="R145" s="126"/>
      <c r="S145" s="126"/>
      <c r="T145" s="126"/>
      <c r="U145" s="12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26"/>
      <c r="R146" s="126"/>
      <c r="S146" s="126"/>
      <c r="T146" s="126"/>
      <c r="U146" s="12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26"/>
      <c r="R147" s="126"/>
      <c r="S147" s="126"/>
      <c r="T147" s="126"/>
      <c r="U147" s="12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26"/>
      <c r="R148" s="126"/>
      <c r="S148" s="126"/>
      <c r="T148" s="126"/>
      <c r="U148" s="12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26"/>
      <c r="R149" s="126"/>
      <c r="S149" s="126"/>
      <c r="T149" s="126"/>
      <c r="U149" s="126"/>
      <c r="V149"/>
      <c r="W149"/>
      <c r="X149"/>
      <c r="Y149"/>
      <c r="Z149"/>
      <c r="AA149"/>
      <c r="AB149"/>
      <c r="AC149"/>
      <c r="AD149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6"/>
      <c r="R161" s="126"/>
      <c r="S161" s="126"/>
      <c r="T161" s="126"/>
      <c r="U161" s="126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6"/>
      <c r="R162" s="126"/>
      <c r="S162" s="126"/>
      <c r="T162" s="126"/>
      <c r="U162" s="12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6"/>
      <c r="R163" s="126"/>
      <c r="S163" s="126"/>
      <c r="T163" s="126"/>
      <c r="U163" s="12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6"/>
      <c r="R164" s="126"/>
      <c r="S164" s="126"/>
      <c r="T164" s="126"/>
      <c r="U164" s="12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6"/>
      <c r="R165" s="126"/>
      <c r="S165" s="126"/>
      <c r="T165" s="126"/>
      <c r="U165" s="12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6"/>
      <c r="R166" s="126"/>
      <c r="S166" s="126"/>
      <c r="T166" s="126"/>
      <c r="U166" s="12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6"/>
      <c r="R167" s="126"/>
      <c r="S167" s="126"/>
      <c r="T167" s="126"/>
      <c r="U167" s="126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6"/>
      <c r="R168" s="126"/>
      <c r="S168" s="126"/>
      <c r="T168" s="126"/>
      <c r="U168" s="126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6"/>
      <c r="R169" s="126"/>
      <c r="S169" s="126"/>
      <c r="T169" s="126"/>
      <c r="U169" s="126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6"/>
      <c r="R170" s="126"/>
      <c r="S170" s="126"/>
      <c r="T170" s="126"/>
      <c r="U170" s="12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6"/>
      <c r="R171" s="126"/>
      <c r="S171" s="126"/>
      <c r="T171" s="126"/>
      <c r="U171" s="12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6"/>
      <c r="R172" s="126"/>
      <c r="S172" s="126"/>
      <c r="T172" s="126"/>
      <c r="U172" s="12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6"/>
      <c r="R173" s="126"/>
      <c r="S173" s="126"/>
      <c r="T173" s="126"/>
      <c r="U173" s="12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6"/>
      <c r="R174" s="126"/>
      <c r="S174" s="126"/>
      <c r="T174" s="126"/>
      <c r="U174" s="12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6"/>
      <c r="R175" s="126"/>
      <c r="S175" s="126"/>
      <c r="T175" s="126"/>
      <c r="U175" s="12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6"/>
      <c r="R176" s="126"/>
      <c r="S176" s="126"/>
      <c r="T176" s="126"/>
      <c r="U176" s="12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6"/>
      <c r="R177" s="126"/>
      <c r="S177" s="126"/>
      <c r="T177" s="126"/>
      <c r="U177" s="12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6"/>
      <c r="R178" s="126"/>
      <c r="S178" s="126"/>
      <c r="T178" s="126"/>
      <c r="U178" s="12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6"/>
      <c r="R179" s="126"/>
      <c r="S179" s="126"/>
      <c r="T179" s="126"/>
      <c r="U179" s="126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zoomScale="93" zoomScaleNormal="93" workbookViewId="0"/>
  </sheetViews>
  <sheetFormatPr defaultRowHeight="14.25" x14ac:dyDescent="0.2"/>
  <cols>
    <col min="1" max="1" width="0.7109375" style="258" customWidth="1"/>
    <col min="2" max="2" width="6.7109375" style="275" customWidth="1"/>
    <col min="3" max="3" width="6.140625" style="60" customWidth="1"/>
    <col min="4" max="4" width="13.7109375" style="275" customWidth="1"/>
    <col min="5" max="5" width="6.42578125" style="60" customWidth="1"/>
    <col min="6" max="7" width="6.7109375" style="60" customWidth="1"/>
    <col min="8" max="8" width="9.7109375" style="276" customWidth="1"/>
    <col min="9" max="10" width="6.7109375" style="60" customWidth="1"/>
    <col min="11" max="11" width="9.7109375" style="277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75" customWidth="1"/>
    <col min="23" max="23" width="6.140625" style="60" customWidth="1"/>
    <col min="24" max="24" width="12.5703125" style="275" customWidth="1"/>
    <col min="25" max="29" width="6.7109375" style="60" customWidth="1"/>
    <col min="30" max="30" width="28.28515625" style="258" customWidth="1"/>
    <col min="31" max="16384" width="9.140625" style="258"/>
  </cols>
  <sheetData>
    <row r="1" spans="1:36" ht="15.6" customHeight="1" x14ac:dyDescent="0.25">
      <c r="A1" s="253"/>
      <c r="B1" s="10" t="s">
        <v>398</v>
      </c>
      <c r="C1" s="11"/>
      <c r="D1" s="254"/>
      <c r="E1" s="11"/>
      <c r="F1" s="101"/>
      <c r="G1" s="67"/>
      <c r="H1" s="255"/>
      <c r="I1" s="101"/>
      <c r="J1" s="67"/>
      <c r="K1" s="256"/>
      <c r="L1" s="101"/>
      <c r="M1" s="67"/>
      <c r="N1" s="11"/>
      <c r="O1" s="101"/>
      <c r="P1" s="67"/>
      <c r="Q1" s="11"/>
      <c r="R1" s="101"/>
      <c r="S1" s="67"/>
      <c r="T1" s="27"/>
      <c r="U1" s="94"/>
      <c r="V1" s="10" t="s">
        <v>399</v>
      </c>
      <c r="W1" s="11"/>
      <c r="X1" s="254"/>
      <c r="Y1" s="67"/>
      <c r="Z1" s="67"/>
      <c r="AA1" s="67"/>
      <c r="AB1" s="67"/>
      <c r="AC1" s="143"/>
      <c r="AD1" s="257"/>
      <c r="AE1" s="257"/>
      <c r="AF1" s="257"/>
      <c r="AG1" s="257"/>
      <c r="AH1" s="257"/>
      <c r="AI1" s="257"/>
      <c r="AJ1" s="257"/>
    </row>
    <row r="2" spans="1:36" s="263" customFormat="1" ht="15.6" customHeight="1" x14ac:dyDescent="0.25">
      <c r="A2" s="259"/>
      <c r="B2" s="17"/>
      <c r="C2" s="14"/>
      <c r="D2" s="260"/>
      <c r="E2" s="242"/>
      <c r="F2" s="195"/>
      <c r="G2" s="242" t="s">
        <v>17</v>
      </c>
      <c r="H2" s="261"/>
      <c r="I2" s="195"/>
      <c r="J2" s="242" t="s">
        <v>18</v>
      </c>
      <c r="K2" s="262"/>
      <c r="L2" s="195"/>
      <c r="M2" s="242" t="s">
        <v>19</v>
      </c>
      <c r="N2" s="194"/>
      <c r="O2" s="195"/>
      <c r="P2" s="242" t="s">
        <v>20</v>
      </c>
      <c r="Q2" s="194"/>
      <c r="R2" s="195"/>
      <c r="S2" s="242" t="s">
        <v>7</v>
      </c>
      <c r="T2" s="194"/>
      <c r="U2" s="30"/>
      <c r="V2" s="17"/>
      <c r="W2" s="14"/>
      <c r="X2" s="167"/>
      <c r="Y2" s="14"/>
      <c r="Z2" s="14"/>
      <c r="AA2" s="14"/>
      <c r="AB2" s="14"/>
      <c r="AC2" s="15"/>
      <c r="AD2" s="257"/>
      <c r="AE2" s="257"/>
      <c r="AF2" s="257"/>
      <c r="AG2" s="257"/>
      <c r="AH2" s="257"/>
      <c r="AI2" s="257"/>
      <c r="AJ2" s="257"/>
    </row>
    <row r="3" spans="1:36" s="263" customFormat="1" ht="15.6" customHeight="1" x14ac:dyDescent="0.25">
      <c r="A3" s="259"/>
      <c r="B3" s="17" t="s">
        <v>0</v>
      </c>
      <c r="C3" s="14" t="s">
        <v>4</v>
      </c>
      <c r="D3" s="260" t="s">
        <v>1</v>
      </c>
      <c r="E3" s="14" t="s">
        <v>3</v>
      </c>
      <c r="F3" s="17" t="s">
        <v>16</v>
      </c>
      <c r="G3" s="14" t="s">
        <v>400</v>
      </c>
      <c r="H3" s="86" t="s">
        <v>401</v>
      </c>
      <c r="I3" s="17" t="s">
        <v>16</v>
      </c>
      <c r="J3" s="14" t="s">
        <v>400</v>
      </c>
      <c r="K3" s="86" t="s">
        <v>401</v>
      </c>
      <c r="L3" s="17" t="s">
        <v>16</v>
      </c>
      <c r="M3" s="14" t="s">
        <v>400</v>
      </c>
      <c r="N3" s="86" t="s">
        <v>401</v>
      </c>
      <c r="O3" s="17" t="s">
        <v>16</v>
      </c>
      <c r="P3" s="14" t="s">
        <v>400</v>
      </c>
      <c r="Q3" s="86" t="s">
        <v>401</v>
      </c>
      <c r="R3" s="17" t="s">
        <v>16</v>
      </c>
      <c r="S3" s="14" t="s">
        <v>400</v>
      </c>
      <c r="T3" s="86" t="s">
        <v>401</v>
      </c>
      <c r="U3" s="30"/>
      <c r="V3" s="17" t="s">
        <v>0</v>
      </c>
      <c r="W3" s="14" t="s">
        <v>4</v>
      </c>
      <c r="X3" s="260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57"/>
      <c r="AE3" s="257"/>
      <c r="AF3" s="257"/>
      <c r="AG3" s="257"/>
      <c r="AH3" s="257"/>
      <c r="AI3" s="257"/>
      <c r="AJ3" s="257"/>
    </row>
    <row r="4" spans="1:36" s="263" customFormat="1" ht="15.6" customHeight="1" x14ac:dyDescent="0.25">
      <c r="A4" s="259"/>
      <c r="B4" s="25">
        <v>2010</v>
      </c>
      <c r="C4" s="25" t="s">
        <v>62</v>
      </c>
      <c r="D4" s="264" t="s">
        <v>90</v>
      </c>
      <c r="E4" s="71">
        <v>1</v>
      </c>
      <c r="F4" s="29">
        <v>0</v>
      </c>
      <c r="G4" s="25">
        <v>0</v>
      </c>
      <c r="H4" s="32">
        <v>0</v>
      </c>
      <c r="I4" s="25">
        <v>0</v>
      </c>
      <c r="J4" s="25">
        <v>1</v>
      </c>
      <c r="K4" s="32">
        <v>0</v>
      </c>
      <c r="L4" s="25">
        <v>1</v>
      </c>
      <c r="M4" s="25">
        <v>1</v>
      </c>
      <c r="N4" s="32">
        <v>1</v>
      </c>
      <c r="O4" s="25">
        <v>0</v>
      </c>
      <c r="P4" s="25">
        <v>0</v>
      </c>
      <c r="Q4" s="32">
        <v>0</v>
      </c>
      <c r="R4" s="25">
        <v>1</v>
      </c>
      <c r="S4" s="140">
        <v>2</v>
      </c>
      <c r="T4" s="28">
        <v>0.5</v>
      </c>
      <c r="U4" s="30"/>
      <c r="V4" s="25">
        <v>2010</v>
      </c>
      <c r="W4" s="25" t="s">
        <v>62</v>
      </c>
      <c r="X4" s="264" t="s">
        <v>90</v>
      </c>
      <c r="Y4" s="265"/>
      <c r="Z4" s="265"/>
      <c r="AA4" s="265"/>
      <c r="AB4" s="265"/>
      <c r="AC4" s="25"/>
      <c r="AD4" s="257"/>
      <c r="AE4" s="257"/>
      <c r="AF4" s="257"/>
      <c r="AG4" s="257"/>
      <c r="AH4" s="257"/>
      <c r="AI4" s="257"/>
      <c r="AJ4" s="257"/>
    </row>
    <row r="5" spans="1:36" s="263" customFormat="1" ht="15.6" customHeight="1" x14ac:dyDescent="0.25">
      <c r="A5" s="259"/>
      <c r="B5" s="25">
        <v>2011</v>
      </c>
      <c r="C5" s="25"/>
      <c r="D5" s="264"/>
      <c r="E5" s="71"/>
      <c r="F5" s="29"/>
      <c r="G5" s="25"/>
      <c r="H5" s="32"/>
      <c r="I5" s="25"/>
      <c r="J5" s="25"/>
      <c r="K5" s="32"/>
      <c r="L5" s="25"/>
      <c r="M5" s="25"/>
      <c r="N5" s="32"/>
      <c r="O5" s="25"/>
      <c r="P5" s="25"/>
      <c r="Q5" s="32"/>
      <c r="R5" s="25"/>
      <c r="S5" s="140"/>
      <c r="T5" s="28"/>
      <c r="U5" s="30"/>
      <c r="V5" s="25">
        <v>2011</v>
      </c>
      <c r="W5" s="25"/>
      <c r="X5" s="264"/>
      <c r="Y5" s="265"/>
      <c r="Z5" s="265"/>
      <c r="AA5" s="265"/>
      <c r="AB5" s="265"/>
      <c r="AC5" s="25"/>
      <c r="AD5" s="257"/>
      <c r="AE5" s="257"/>
      <c r="AF5" s="257"/>
      <c r="AG5" s="257"/>
      <c r="AH5" s="257"/>
      <c r="AI5" s="257"/>
      <c r="AJ5" s="257"/>
    </row>
    <row r="6" spans="1:36" s="263" customFormat="1" ht="15.6" customHeight="1" x14ac:dyDescent="0.25">
      <c r="A6" s="259"/>
      <c r="B6" s="25">
        <v>2012</v>
      </c>
      <c r="C6" s="25" t="s">
        <v>61</v>
      </c>
      <c r="D6" s="264" t="s">
        <v>90</v>
      </c>
      <c r="E6" s="71">
        <v>19</v>
      </c>
      <c r="F6" s="29">
        <v>24</v>
      </c>
      <c r="G6" s="25">
        <v>58</v>
      </c>
      <c r="H6" s="32">
        <v>0.41370000000000001</v>
      </c>
      <c r="I6" s="25">
        <v>1</v>
      </c>
      <c r="J6" s="25">
        <v>3</v>
      </c>
      <c r="K6" s="32">
        <v>0.33329999999999999</v>
      </c>
      <c r="L6" s="25">
        <v>5</v>
      </c>
      <c r="M6" s="25">
        <v>7</v>
      </c>
      <c r="N6" s="32">
        <v>0.71419999999999995</v>
      </c>
      <c r="O6" s="25">
        <v>4</v>
      </c>
      <c r="P6" s="25">
        <v>5</v>
      </c>
      <c r="Q6" s="32">
        <v>0.8</v>
      </c>
      <c r="R6" s="25">
        <v>34</v>
      </c>
      <c r="S6" s="140">
        <v>73</v>
      </c>
      <c r="T6" s="28">
        <v>0.46575342465753422</v>
      </c>
      <c r="U6" s="30"/>
      <c r="V6" s="25">
        <v>2012</v>
      </c>
      <c r="W6" s="25" t="s">
        <v>61</v>
      </c>
      <c r="X6" s="264" t="s">
        <v>90</v>
      </c>
      <c r="Y6" s="265"/>
      <c r="Z6" s="265"/>
      <c r="AA6" s="265"/>
      <c r="AB6" s="265"/>
      <c r="AC6" s="25"/>
      <c r="AD6" s="257"/>
      <c r="AE6" s="257"/>
      <c r="AF6" s="257"/>
      <c r="AG6" s="257"/>
      <c r="AH6" s="257"/>
      <c r="AI6" s="257"/>
      <c r="AJ6" s="257"/>
    </row>
    <row r="7" spans="1:36" s="263" customFormat="1" ht="15.6" customHeight="1" x14ac:dyDescent="0.25">
      <c r="A7" s="259"/>
      <c r="B7" s="25">
        <v>2013</v>
      </c>
      <c r="C7" s="25" t="s">
        <v>61</v>
      </c>
      <c r="D7" s="264" t="s">
        <v>406</v>
      </c>
      <c r="E7" s="71">
        <v>27</v>
      </c>
      <c r="F7" s="29">
        <v>35</v>
      </c>
      <c r="G7" s="25">
        <v>73</v>
      </c>
      <c r="H7" s="32">
        <v>0.47939999999999999</v>
      </c>
      <c r="I7" s="25">
        <v>43</v>
      </c>
      <c r="J7" s="25">
        <v>71</v>
      </c>
      <c r="K7" s="32">
        <v>0.60560000000000003</v>
      </c>
      <c r="L7" s="25">
        <v>6</v>
      </c>
      <c r="M7" s="25">
        <v>13</v>
      </c>
      <c r="N7" s="32">
        <v>0.46150000000000002</v>
      </c>
      <c r="O7" s="25">
        <v>3</v>
      </c>
      <c r="P7" s="25">
        <v>6</v>
      </c>
      <c r="Q7" s="32">
        <v>0.5</v>
      </c>
      <c r="R7" s="25">
        <v>87</v>
      </c>
      <c r="S7" s="140">
        <v>163</v>
      </c>
      <c r="T7" s="28">
        <v>0.53374233128834359</v>
      </c>
      <c r="U7" s="30"/>
      <c r="V7" s="25">
        <v>2013</v>
      </c>
      <c r="W7" s="25" t="s">
        <v>61</v>
      </c>
      <c r="X7" s="264" t="s">
        <v>406</v>
      </c>
      <c r="Y7" s="265"/>
      <c r="Z7" s="265" t="s">
        <v>408</v>
      </c>
      <c r="AA7" s="265"/>
      <c r="AB7" s="265"/>
      <c r="AC7" s="25"/>
      <c r="AD7" s="257"/>
      <c r="AE7" s="257"/>
      <c r="AF7" s="257"/>
      <c r="AG7" s="257"/>
      <c r="AH7" s="257"/>
      <c r="AI7" s="257"/>
      <c r="AJ7" s="257"/>
    </row>
    <row r="8" spans="1:36" s="263" customFormat="1" ht="15.6" customHeight="1" x14ac:dyDescent="0.25">
      <c r="A8" s="259"/>
      <c r="B8" s="25">
        <v>2014</v>
      </c>
      <c r="C8" s="25" t="s">
        <v>61</v>
      </c>
      <c r="D8" s="264" t="s">
        <v>90</v>
      </c>
      <c r="E8" s="71">
        <v>30</v>
      </c>
      <c r="F8" s="29">
        <v>95</v>
      </c>
      <c r="G8" s="25">
        <v>132</v>
      </c>
      <c r="H8" s="32">
        <v>0.71960000000000002</v>
      </c>
      <c r="I8" s="25">
        <v>23</v>
      </c>
      <c r="J8" s="25">
        <v>33</v>
      </c>
      <c r="K8" s="32">
        <v>0.69689999999999996</v>
      </c>
      <c r="L8" s="25">
        <v>10</v>
      </c>
      <c r="M8" s="25">
        <v>13</v>
      </c>
      <c r="N8" s="32">
        <v>0.76919999999999999</v>
      </c>
      <c r="O8" s="25">
        <v>7</v>
      </c>
      <c r="P8" s="25">
        <v>14</v>
      </c>
      <c r="Q8" s="32">
        <v>0.5</v>
      </c>
      <c r="R8" s="25">
        <v>135</v>
      </c>
      <c r="S8" s="140">
        <v>192</v>
      </c>
      <c r="T8" s="28">
        <v>0.703125</v>
      </c>
      <c r="U8" s="30"/>
      <c r="V8" s="25">
        <v>2014</v>
      </c>
      <c r="W8" s="25" t="s">
        <v>61</v>
      </c>
      <c r="X8" s="264" t="s">
        <v>90</v>
      </c>
      <c r="Y8" s="265" t="s">
        <v>158</v>
      </c>
      <c r="Z8" s="265"/>
      <c r="AA8" s="265"/>
      <c r="AB8" s="265"/>
      <c r="AC8" s="25" t="s">
        <v>152</v>
      </c>
      <c r="AD8" s="257"/>
      <c r="AE8" s="257"/>
      <c r="AF8" s="257"/>
      <c r="AG8" s="257"/>
      <c r="AH8" s="257"/>
      <c r="AI8" s="257"/>
      <c r="AJ8" s="257"/>
    </row>
    <row r="9" spans="1:36" s="263" customFormat="1" ht="15.6" customHeight="1" x14ac:dyDescent="0.25">
      <c r="A9" s="259"/>
      <c r="B9" s="25">
        <v>2015</v>
      </c>
      <c r="C9" s="25" t="s">
        <v>62</v>
      </c>
      <c r="D9" s="264" t="s">
        <v>90</v>
      </c>
      <c r="E9" s="71">
        <v>30</v>
      </c>
      <c r="F9" s="29">
        <v>128</v>
      </c>
      <c r="G9" s="25">
        <v>198</v>
      </c>
      <c r="H9" s="32">
        <v>0.64639999999999997</v>
      </c>
      <c r="I9" s="25">
        <v>19</v>
      </c>
      <c r="J9" s="25">
        <v>24</v>
      </c>
      <c r="K9" s="32">
        <v>0.79159999999999997</v>
      </c>
      <c r="L9" s="25">
        <v>4</v>
      </c>
      <c r="M9" s="25">
        <v>5</v>
      </c>
      <c r="N9" s="32">
        <v>0.8</v>
      </c>
      <c r="O9" s="25">
        <v>3</v>
      </c>
      <c r="P9" s="25">
        <v>5</v>
      </c>
      <c r="Q9" s="32">
        <v>0.6</v>
      </c>
      <c r="R9" s="25">
        <v>154</v>
      </c>
      <c r="S9" s="140">
        <v>232</v>
      </c>
      <c r="T9" s="28">
        <v>0.66379310344827591</v>
      </c>
      <c r="U9" s="30"/>
      <c r="V9" s="25">
        <v>2015</v>
      </c>
      <c r="W9" s="25" t="s">
        <v>62</v>
      </c>
      <c r="X9" s="264" t="s">
        <v>90</v>
      </c>
      <c r="Y9" s="265" t="s">
        <v>56</v>
      </c>
      <c r="Z9" s="265"/>
      <c r="AA9" s="265"/>
      <c r="AB9" s="265"/>
      <c r="AC9" s="25" t="s">
        <v>154</v>
      </c>
      <c r="AD9" s="257"/>
      <c r="AE9" s="257"/>
      <c r="AF9" s="257"/>
      <c r="AG9" s="257"/>
      <c r="AH9" s="257"/>
      <c r="AI9" s="257"/>
      <c r="AJ9" s="257"/>
    </row>
    <row r="10" spans="1:36" s="263" customFormat="1" ht="15.6" customHeight="1" x14ac:dyDescent="0.25">
      <c r="A10" s="259"/>
      <c r="B10" s="25">
        <v>2016</v>
      </c>
      <c r="C10" s="25" t="s">
        <v>60</v>
      </c>
      <c r="D10" s="264" t="s">
        <v>90</v>
      </c>
      <c r="E10" s="71">
        <v>28</v>
      </c>
      <c r="F10" s="29">
        <v>55</v>
      </c>
      <c r="G10" s="25">
        <v>66</v>
      </c>
      <c r="H10" s="32">
        <v>0.83330000000000004</v>
      </c>
      <c r="I10" s="25">
        <v>87</v>
      </c>
      <c r="J10" s="25">
        <v>131</v>
      </c>
      <c r="K10" s="32">
        <v>0.66410000000000002</v>
      </c>
      <c r="L10" s="25">
        <v>9</v>
      </c>
      <c r="M10" s="25">
        <v>12</v>
      </c>
      <c r="N10" s="32">
        <v>0.75</v>
      </c>
      <c r="O10" s="25">
        <v>5</v>
      </c>
      <c r="P10" s="25">
        <v>10</v>
      </c>
      <c r="Q10" s="32">
        <v>0.5</v>
      </c>
      <c r="R10" s="25">
        <v>156</v>
      </c>
      <c r="S10" s="140">
        <v>219</v>
      </c>
      <c r="T10" s="28">
        <v>0.71232876712328763</v>
      </c>
      <c r="U10" s="30"/>
      <c r="V10" s="25">
        <v>2016</v>
      </c>
      <c r="W10" s="25" t="s">
        <v>60</v>
      </c>
      <c r="X10" s="264" t="s">
        <v>90</v>
      </c>
      <c r="Y10" s="265" t="s">
        <v>407</v>
      </c>
      <c r="Z10" s="265" t="s">
        <v>70</v>
      </c>
      <c r="AA10" s="265"/>
      <c r="AB10" s="265"/>
      <c r="AC10" s="25" t="s">
        <v>153</v>
      </c>
      <c r="AD10" s="257"/>
      <c r="AE10" s="257"/>
      <c r="AF10" s="257"/>
      <c r="AG10" s="257"/>
      <c r="AH10" s="257"/>
      <c r="AI10" s="257"/>
      <c r="AJ10" s="257"/>
    </row>
    <row r="11" spans="1:36" s="263" customFormat="1" ht="15.6" customHeight="1" x14ac:dyDescent="0.25">
      <c r="A11" s="259"/>
      <c r="B11" s="25">
        <v>2017</v>
      </c>
      <c r="C11" s="25" t="s">
        <v>74</v>
      </c>
      <c r="D11" s="264" t="s">
        <v>90</v>
      </c>
      <c r="E11" s="71">
        <v>29</v>
      </c>
      <c r="F11" s="29">
        <v>26</v>
      </c>
      <c r="G11" s="25">
        <v>47</v>
      </c>
      <c r="H11" s="32">
        <v>0.55310000000000004</v>
      </c>
      <c r="I11" s="25">
        <v>78</v>
      </c>
      <c r="J11" s="25">
        <v>122</v>
      </c>
      <c r="K11" s="32">
        <v>0.63929999999999998</v>
      </c>
      <c r="L11" s="25">
        <v>23</v>
      </c>
      <c r="M11" s="25">
        <v>32</v>
      </c>
      <c r="N11" s="32">
        <v>0.71870000000000001</v>
      </c>
      <c r="O11" s="25">
        <v>8</v>
      </c>
      <c r="P11" s="25">
        <v>16</v>
      </c>
      <c r="Q11" s="32">
        <v>0.5</v>
      </c>
      <c r="R11" s="25">
        <v>135</v>
      </c>
      <c r="S11" s="140">
        <v>217</v>
      </c>
      <c r="T11" s="28">
        <v>0.62211981566820274</v>
      </c>
      <c r="U11" s="30"/>
      <c r="V11" s="25">
        <v>2017</v>
      </c>
      <c r="W11" s="25" t="s">
        <v>74</v>
      </c>
      <c r="X11" s="264" t="s">
        <v>90</v>
      </c>
      <c r="Y11" s="265"/>
      <c r="Z11" s="265" t="s">
        <v>88</v>
      </c>
      <c r="AA11" s="265"/>
      <c r="AB11" s="265"/>
      <c r="AC11" s="25"/>
      <c r="AD11" s="257"/>
      <c r="AE11" s="257"/>
      <c r="AF11" s="257"/>
      <c r="AG11" s="257"/>
      <c r="AH11" s="257"/>
      <c r="AI11" s="257"/>
      <c r="AJ11" s="257"/>
    </row>
    <row r="12" spans="1:36" s="263" customFormat="1" ht="15.6" customHeight="1" x14ac:dyDescent="0.25">
      <c r="A12" s="259"/>
      <c r="B12" s="25">
        <v>2018</v>
      </c>
      <c r="C12" s="25" t="s">
        <v>74</v>
      </c>
      <c r="D12" s="264" t="s">
        <v>90</v>
      </c>
      <c r="E12" s="71">
        <v>19</v>
      </c>
      <c r="F12" s="29">
        <v>39</v>
      </c>
      <c r="G12" s="25">
        <v>51</v>
      </c>
      <c r="H12" s="32">
        <v>0.76470000000000005</v>
      </c>
      <c r="I12" s="25">
        <v>48</v>
      </c>
      <c r="J12" s="25">
        <v>79</v>
      </c>
      <c r="K12" s="32">
        <v>0.60750000000000004</v>
      </c>
      <c r="L12" s="25">
        <v>10</v>
      </c>
      <c r="M12" s="25">
        <v>13</v>
      </c>
      <c r="N12" s="32">
        <v>0.76919999999999999</v>
      </c>
      <c r="O12" s="25">
        <v>5</v>
      </c>
      <c r="P12" s="25">
        <v>8</v>
      </c>
      <c r="Q12" s="32">
        <v>0.625</v>
      </c>
      <c r="R12" s="25">
        <v>101</v>
      </c>
      <c r="S12" s="140">
        <v>150</v>
      </c>
      <c r="T12" s="32">
        <v>0.67330000000000001</v>
      </c>
      <c r="U12" s="30"/>
      <c r="V12" s="25">
        <v>2018</v>
      </c>
      <c r="W12" s="25" t="s">
        <v>74</v>
      </c>
      <c r="X12" s="264" t="s">
        <v>90</v>
      </c>
      <c r="Y12" s="265"/>
      <c r="Z12" s="265" t="s">
        <v>358</v>
      </c>
      <c r="AA12" s="265"/>
      <c r="AB12" s="265"/>
      <c r="AC12" s="25"/>
      <c r="AD12" s="257"/>
      <c r="AE12" s="257"/>
      <c r="AF12" s="257"/>
      <c r="AG12" s="257"/>
      <c r="AH12" s="257"/>
      <c r="AI12" s="257"/>
      <c r="AJ12" s="257"/>
    </row>
    <row r="13" spans="1:36" s="263" customFormat="1" ht="15.6" customHeight="1" x14ac:dyDescent="0.25">
      <c r="A13" s="259"/>
      <c r="B13" s="25">
        <v>2019</v>
      </c>
      <c r="C13" s="25" t="s">
        <v>60</v>
      </c>
      <c r="D13" s="264" t="s">
        <v>90</v>
      </c>
      <c r="E13" s="71">
        <v>26</v>
      </c>
      <c r="F13" s="29">
        <v>120</v>
      </c>
      <c r="G13" s="25">
        <v>183</v>
      </c>
      <c r="H13" s="32">
        <v>0.65569999999999995</v>
      </c>
      <c r="I13" s="25">
        <v>11</v>
      </c>
      <c r="J13" s="25">
        <v>14</v>
      </c>
      <c r="K13" s="32">
        <v>0.78569999999999995</v>
      </c>
      <c r="L13" s="25">
        <v>6</v>
      </c>
      <c r="M13" s="25">
        <v>8</v>
      </c>
      <c r="N13" s="32">
        <v>0.75</v>
      </c>
      <c r="O13" s="25">
        <v>7</v>
      </c>
      <c r="P13" s="25">
        <v>9</v>
      </c>
      <c r="Q13" s="32">
        <v>0.77769999999999995</v>
      </c>
      <c r="R13" s="25">
        <v>144</v>
      </c>
      <c r="S13" s="140">
        <v>214</v>
      </c>
      <c r="T13" s="28">
        <v>0.67289719626168221</v>
      </c>
      <c r="U13" s="30"/>
      <c r="V13" s="25">
        <v>2019</v>
      </c>
      <c r="W13" s="25" t="s">
        <v>60</v>
      </c>
      <c r="X13" s="264" t="s">
        <v>90</v>
      </c>
      <c r="Y13" s="265" t="s">
        <v>62</v>
      </c>
      <c r="Z13" s="265"/>
      <c r="AA13" s="265"/>
      <c r="AB13" s="265"/>
      <c r="AC13" s="25" t="s">
        <v>177</v>
      </c>
      <c r="AD13" s="257"/>
      <c r="AE13" s="257"/>
      <c r="AF13" s="257"/>
      <c r="AG13" s="257"/>
      <c r="AH13" s="257"/>
      <c r="AI13" s="257"/>
      <c r="AJ13" s="257"/>
    </row>
    <row r="14" spans="1:36" s="263" customFormat="1" ht="15.6" customHeight="1" x14ac:dyDescent="0.25">
      <c r="A14" s="259"/>
      <c r="B14" s="25">
        <v>2020</v>
      </c>
      <c r="C14" s="25" t="s">
        <v>60</v>
      </c>
      <c r="D14" s="264" t="s">
        <v>90</v>
      </c>
      <c r="E14" s="71">
        <v>24</v>
      </c>
      <c r="F14" s="29">
        <v>109</v>
      </c>
      <c r="G14" s="25">
        <v>155</v>
      </c>
      <c r="H14" s="32">
        <v>0.70320000000000005</v>
      </c>
      <c r="I14" s="25">
        <v>16</v>
      </c>
      <c r="J14" s="25">
        <v>18</v>
      </c>
      <c r="K14" s="32">
        <v>0.88880000000000003</v>
      </c>
      <c r="L14" s="25">
        <v>3</v>
      </c>
      <c r="M14" s="25">
        <v>7</v>
      </c>
      <c r="N14" s="32">
        <v>0.42849999999999999</v>
      </c>
      <c r="O14" s="25">
        <v>5</v>
      </c>
      <c r="P14" s="25">
        <v>8</v>
      </c>
      <c r="Q14" s="32">
        <v>0.625</v>
      </c>
      <c r="R14" s="25">
        <v>133</v>
      </c>
      <c r="S14" s="140">
        <v>188</v>
      </c>
      <c r="T14" s="28">
        <v>0.70744680851063835</v>
      </c>
      <c r="U14" s="30"/>
      <c r="V14" s="25">
        <v>2020</v>
      </c>
      <c r="W14" s="25" t="s">
        <v>60</v>
      </c>
      <c r="X14" s="264" t="s">
        <v>90</v>
      </c>
      <c r="Y14" s="265" t="s">
        <v>74</v>
      </c>
      <c r="Z14" s="265"/>
      <c r="AA14" s="265"/>
      <c r="AB14" s="265"/>
      <c r="AC14" s="25" t="s">
        <v>70</v>
      </c>
      <c r="AD14" s="257"/>
      <c r="AE14" s="257"/>
      <c r="AF14" s="257"/>
      <c r="AG14" s="257"/>
      <c r="AH14" s="257"/>
      <c r="AI14" s="257"/>
      <c r="AJ14" s="257"/>
    </row>
    <row r="15" spans="1:36" s="263" customFormat="1" ht="15.6" customHeight="1" x14ac:dyDescent="0.25">
      <c r="A15" s="259"/>
      <c r="B15" s="25">
        <v>2021</v>
      </c>
      <c r="C15" s="25" t="s">
        <v>74</v>
      </c>
      <c r="D15" s="264" t="s">
        <v>90</v>
      </c>
      <c r="E15" s="71">
        <v>20</v>
      </c>
      <c r="F15" s="278">
        <v>83</v>
      </c>
      <c r="G15" s="279">
        <v>131</v>
      </c>
      <c r="H15" s="280">
        <v>0.63360000000000005</v>
      </c>
      <c r="I15" s="279">
        <v>12</v>
      </c>
      <c r="J15" s="279">
        <v>14</v>
      </c>
      <c r="K15" s="280">
        <v>0.85709999999999997</v>
      </c>
      <c r="L15" s="279">
        <v>4</v>
      </c>
      <c r="M15" s="279">
        <v>6</v>
      </c>
      <c r="N15" s="280">
        <v>0.66669999999999996</v>
      </c>
      <c r="O15" s="279">
        <v>4</v>
      </c>
      <c r="P15" s="279">
        <v>6</v>
      </c>
      <c r="Q15" s="280">
        <v>0.66669999999999996</v>
      </c>
      <c r="R15" s="279">
        <v>103</v>
      </c>
      <c r="S15" s="279">
        <v>157</v>
      </c>
      <c r="T15" s="280">
        <v>0.65610000000000002</v>
      </c>
      <c r="U15" s="30"/>
      <c r="V15" s="25">
        <v>2021</v>
      </c>
      <c r="W15" s="25" t="s">
        <v>74</v>
      </c>
      <c r="X15" s="264" t="s">
        <v>90</v>
      </c>
      <c r="Y15" s="265" t="s">
        <v>91</v>
      </c>
      <c r="Z15" s="265"/>
      <c r="AA15" s="265"/>
      <c r="AB15" s="265"/>
      <c r="AC15" s="25"/>
      <c r="AD15" s="257"/>
      <c r="AE15" s="257"/>
      <c r="AF15" s="257"/>
      <c r="AG15" s="257"/>
      <c r="AH15" s="257"/>
      <c r="AI15" s="257"/>
      <c r="AJ15" s="257"/>
    </row>
    <row r="16" spans="1:36" s="263" customFormat="1" ht="15.6" customHeight="1" x14ac:dyDescent="0.25">
      <c r="A16" s="259"/>
      <c r="B16" s="25">
        <v>2022</v>
      </c>
      <c r="C16" s="25" t="s">
        <v>62</v>
      </c>
      <c r="D16" s="264" t="s">
        <v>90</v>
      </c>
      <c r="E16" s="71">
        <v>24</v>
      </c>
      <c r="F16" s="278">
        <v>56</v>
      </c>
      <c r="G16" s="279">
        <v>78</v>
      </c>
      <c r="H16" s="280">
        <v>0.71789999999999998</v>
      </c>
      <c r="I16" s="279">
        <v>22</v>
      </c>
      <c r="J16" s="279">
        <v>34</v>
      </c>
      <c r="K16" s="280">
        <v>0.64710000000000001</v>
      </c>
      <c r="L16" s="279">
        <v>7</v>
      </c>
      <c r="M16" s="279">
        <v>13</v>
      </c>
      <c r="N16" s="280">
        <v>0.53849999999999998</v>
      </c>
      <c r="O16" s="279">
        <v>5</v>
      </c>
      <c r="P16" s="279">
        <v>11</v>
      </c>
      <c r="Q16" s="280">
        <v>0.45450000000000002</v>
      </c>
      <c r="R16" s="279">
        <v>90</v>
      </c>
      <c r="S16" s="279">
        <v>136</v>
      </c>
      <c r="T16" s="280">
        <v>0.66180000000000005</v>
      </c>
      <c r="U16" s="30"/>
      <c r="V16" s="25">
        <v>2022</v>
      </c>
      <c r="W16" s="25" t="s">
        <v>62</v>
      </c>
      <c r="X16" s="264" t="s">
        <v>90</v>
      </c>
      <c r="Y16" s="265" t="s">
        <v>154</v>
      </c>
      <c r="Z16" s="265"/>
      <c r="AA16" s="265"/>
      <c r="AB16" s="265"/>
      <c r="AC16" s="25"/>
      <c r="AD16" s="257"/>
      <c r="AE16" s="257"/>
      <c r="AF16" s="257"/>
      <c r="AG16" s="257"/>
      <c r="AH16" s="257"/>
      <c r="AI16" s="257"/>
      <c r="AJ16" s="257"/>
    </row>
    <row r="17" spans="1:36" s="263" customFormat="1" ht="15.6" customHeight="1" x14ac:dyDescent="0.25">
      <c r="A17" s="259"/>
      <c r="B17" s="16" t="s">
        <v>7</v>
      </c>
      <c r="C17" s="17"/>
      <c r="D17" s="15"/>
      <c r="E17" s="18">
        <f>SUM(E4:E16)</f>
        <v>277</v>
      </c>
      <c r="F17" s="18">
        <f>SUM(F4:F16)</f>
        <v>770</v>
      </c>
      <c r="G17" s="18">
        <f>SUM(G4:G16)</f>
        <v>1172</v>
      </c>
      <c r="H17" s="266">
        <f>PRODUCT(F17/G17)</f>
        <v>0.65699658703071673</v>
      </c>
      <c r="I17" s="18">
        <f>SUM(I4:I16)</f>
        <v>360</v>
      </c>
      <c r="J17" s="18">
        <f>SUM(J4:J16)</f>
        <v>544</v>
      </c>
      <c r="K17" s="266">
        <f>PRODUCT(I17/J17)</f>
        <v>0.66176470588235292</v>
      </c>
      <c r="L17" s="18">
        <f>SUM(L4:L16)</f>
        <v>88</v>
      </c>
      <c r="M17" s="18">
        <f>SUM(M4:M16)</f>
        <v>130</v>
      </c>
      <c r="N17" s="266">
        <f>PRODUCT(L17/M17)</f>
        <v>0.67692307692307696</v>
      </c>
      <c r="O17" s="18">
        <f>SUM(O4:O16)</f>
        <v>56</v>
      </c>
      <c r="P17" s="18">
        <f>SUM(P4:P16)</f>
        <v>98</v>
      </c>
      <c r="Q17" s="266">
        <f>PRODUCT(O17/P17)</f>
        <v>0.5714285714285714</v>
      </c>
      <c r="R17" s="18">
        <f>SUM(R4:R16)</f>
        <v>1273</v>
      </c>
      <c r="S17" s="18">
        <f>SUM(S4:S16)</f>
        <v>1943</v>
      </c>
      <c r="T17" s="266">
        <f>PRODUCT(R17/S17)</f>
        <v>0.65517241379310343</v>
      </c>
      <c r="U17" s="30"/>
      <c r="V17" s="17"/>
      <c r="W17" s="14"/>
      <c r="X17" s="167"/>
      <c r="Y17" s="14"/>
      <c r="Z17" s="14"/>
      <c r="AA17" s="14"/>
      <c r="AB17" s="14"/>
      <c r="AC17" s="15"/>
      <c r="AD17" s="257"/>
      <c r="AE17" s="257"/>
      <c r="AF17" s="257"/>
      <c r="AG17" s="257"/>
      <c r="AH17" s="257"/>
      <c r="AI17" s="257"/>
      <c r="AJ17" s="257"/>
    </row>
    <row r="18" spans="1:36" s="263" customFormat="1" ht="15.6" customHeight="1" x14ac:dyDescent="0.25">
      <c r="A18" s="267"/>
      <c r="B18" s="257"/>
      <c r="C18" s="257"/>
      <c r="D18" s="257"/>
      <c r="E18" s="30"/>
      <c r="F18" s="257"/>
      <c r="G18" s="257"/>
      <c r="H18" s="268"/>
      <c r="I18" s="257"/>
      <c r="J18" s="257"/>
      <c r="K18" s="269"/>
      <c r="L18" s="257"/>
      <c r="M18" s="257"/>
      <c r="N18" s="257"/>
      <c r="O18" s="257"/>
      <c r="P18" s="257"/>
      <c r="Q18" s="257"/>
      <c r="R18" s="257"/>
      <c r="S18" s="257"/>
      <c r="T18" s="257"/>
      <c r="U18" s="30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</row>
    <row r="19" spans="1:36" ht="15.6" customHeight="1" x14ac:dyDescent="0.25">
      <c r="A19" s="259"/>
      <c r="B19" s="10" t="s">
        <v>402</v>
      </c>
      <c r="C19" s="11"/>
      <c r="D19" s="254"/>
      <c r="E19" s="11"/>
      <c r="F19" s="101"/>
      <c r="G19" s="67"/>
      <c r="H19" s="11"/>
      <c r="I19" s="101"/>
      <c r="J19" s="67"/>
      <c r="K19" s="11"/>
      <c r="L19" s="101"/>
      <c r="M19" s="67"/>
      <c r="N19" s="11"/>
      <c r="O19" s="101"/>
      <c r="P19" s="67"/>
      <c r="Q19" s="11"/>
      <c r="R19" s="101"/>
      <c r="S19" s="67"/>
      <c r="T19" s="27"/>
      <c r="U19" s="257"/>
      <c r="V19" s="10" t="s">
        <v>399</v>
      </c>
      <c r="W19" s="11"/>
      <c r="X19" s="254"/>
      <c r="Y19" s="67"/>
      <c r="Z19" s="67"/>
      <c r="AA19" s="67"/>
      <c r="AB19" s="67"/>
      <c r="AC19" s="143"/>
      <c r="AD19" s="257"/>
      <c r="AE19" s="257"/>
      <c r="AF19" s="257"/>
      <c r="AG19" s="257"/>
      <c r="AH19" s="257"/>
      <c r="AI19" s="257"/>
      <c r="AJ19" s="257"/>
    </row>
    <row r="20" spans="1:36" s="263" customFormat="1" ht="15.6" customHeight="1" x14ac:dyDescent="0.25">
      <c r="A20" s="259"/>
      <c r="B20" s="17"/>
      <c r="C20" s="14"/>
      <c r="D20" s="260"/>
      <c r="E20" s="242"/>
      <c r="F20" s="195"/>
      <c r="G20" s="242" t="s">
        <v>17</v>
      </c>
      <c r="H20" s="261"/>
      <c r="I20" s="195"/>
      <c r="J20" s="242" t="s">
        <v>18</v>
      </c>
      <c r="K20" s="262"/>
      <c r="L20" s="195"/>
      <c r="M20" s="242" t="s">
        <v>19</v>
      </c>
      <c r="N20" s="194"/>
      <c r="O20" s="195"/>
      <c r="P20" s="242" t="s">
        <v>20</v>
      </c>
      <c r="Q20" s="194"/>
      <c r="R20" s="195"/>
      <c r="S20" s="242" t="s">
        <v>7</v>
      </c>
      <c r="T20" s="194"/>
      <c r="U20" s="30"/>
      <c r="V20" s="17"/>
      <c r="W20" s="14"/>
      <c r="X20" s="167"/>
      <c r="Y20" s="14"/>
      <c r="Z20" s="14"/>
      <c r="AA20" s="14"/>
      <c r="AB20" s="14"/>
      <c r="AC20" s="15"/>
      <c r="AD20" s="257"/>
      <c r="AE20" s="257"/>
      <c r="AF20" s="257"/>
      <c r="AG20" s="257"/>
      <c r="AH20" s="257"/>
      <c r="AI20" s="257"/>
      <c r="AJ20" s="257"/>
    </row>
    <row r="21" spans="1:36" ht="15.6" customHeight="1" x14ac:dyDescent="0.25">
      <c r="A21" s="259"/>
      <c r="B21" s="17" t="s">
        <v>0</v>
      </c>
      <c r="C21" s="14" t="s">
        <v>4</v>
      </c>
      <c r="D21" s="260" t="s">
        <v>1</v>
      </c>
      <c r="E21" s="14" t="s">
        <v>3</v>
      </c>
      <c r="F21" s="17" t="s">
        <v>16</v>
      </c>
      <c r="G21" s="14" t="s">
        <v>400</v>
      </c>
      <c r="H21" s="86" t="s">
        <v>401</v>
      </c>
      <c r="I21" s="17" t="s">
        <v>16</v>
      </c>
      <c r="J21" s="14" t="s">
        <v>400</v>
      </c>
      <c r="K21" s="86" t="s">
        <v>401</v>
      </c>
      <c r="L21" s="17" t="s">
        <v>16</v>
      </c>
      <c r="M21" s="14" t="s">
        <v>400</v>
      </c>
      <c r="N21" s="86" t="s">
        <v>401</v>
      </c>
      <c r="O21" s="17" t="s">
        <v>16</v>
      </c>
      <c r="P21" s="14" t="s">
        <v>400</v>
      </c>
      <c r="Q21" s="86" t="s">
        <v>401</v>
      </c>
      <c r="R21" s="17" t="s">
        <v>16</v>
      </c>
      <c r="S21" s="14" t="s">
        <v>400</v>
      </c>
      <c r="T21" s="86" t="s">
        <v>401</v>
      </c>
      <c r="U21" s="30"/>
      <c r="V21" s="17" t="s">
        <v>0</v>
      </c>
      <c r="W21" s="14" t="s">
        <v>4</v>
      </c>
      <c r="X21" s="260" t="s">
        <v>1</v>
      </c>
      <c r="Y21" s="17" t="s">
        <v>17</v>
      </c>
      <c r="Z21" s="14" t="s">
        <v>18</v>
      </c>
      <c r="AA21" s="14" t="s">
        <v>19</v>
      </c>
      <c r="AB21" s="14" t="s">
        <v>20</v>
      </c>
      <c r="AC21" s="15" t="s">
        <v>16</v>
      </c>
      <c r="AD21" s="257"/>
      <c r="AE21" s="257"/>
      <c r="AF21" s="257"/>
      <c r="AG21" s="257"/>
      <c r="AH21" s="257"/>
      <c r="AI21" s="257"/>
      <c r="AJ21" s="257"/>
    </row>
    <row r="22" spans="1:36" ht="15.6" customHeight="1" x14ac:dyDescent="0.25">
      <c r="A22" s="259"/>
      <c r="B22" s="25">
        <v>2010</v>
      </c>
      <c r="C22" s="25" t="s">
        <v>62</v>
      </c>
      <c r="D22" s="264" t="s">
        <v>90</v>
      </c>
      <c r="E22" s="71">
        <v>5</v>
      </c>
      <c r="F22" s="29">
        <v>3</v>
      </c>
      <c r="G22" s="25">
        <v>8</v>
      </c>
      <c r="H22" s="32">
        <v>0.375</v>
      </c>
      <c r="I22" s="25">
        <v>1</v>
      </c>
      <c r="J22" s="25">
        <v>1</v>
      </c>
      <c r="K22" s="32">
        <v>1</v>
      </c>
      <c r="L22" s="25">
        <v>2</v>
      </c>
      <c r="M22" s="25">
        <v>5</v>
      </c>
      <c r="N22" s="32">
        <v>0.4</v>
      </c>
      <c r="O22" s="25">
        <v>2</v>
      </c>
      <c r="P22" s="25">
        <v>3</v>
      </c>
      <c r="Q22" s="32">
        <v>0.66659999999999997</v>
      </c>
      <c r="R22" s="25">
        <v>8</v>
      </c>
      <c r="S22" s="140">
        <v>17</v>
      </c>
      <c r="T22" s="32">
        <v>0.47049999999999997</v>
      </c>
      <c r="U22" s="30"/>
      <c r="V22" s="25">
        <v>2010</v>
      </c>
      <c r="W22" s="25" t="s">
        <v>62</v>
      </c>
      <c r="X22" s="264" t="s">
        <v>90</v>
      </c>
      <c r="Y22" s="265"/>
      <c r="Z22" s="265"/>
      <c r="AA22" s="265"/>
      <c r="AB22" s="265" t="s">
        <v>241</v>
      </c>
      <c r="AC22" s="25"/>
      <c r="AD22" s="257"/>
      <c r="AE22" s="257"/>
      <c r="AF22" s="257"/>
      <c r="AG22" s="257"/>
      <c r="AH22" s="257"/>
      <c r="AI22" s="257"/>
      <c r="AJ22" s="257"/>
    </row>
    <row r="23" spans="1:36" ht="15.6" customHeight="1" x14ac:dyDescent="0.25">
      <c r="A23" s="259"/>
      <c r="B23" s="25">
        <v>2011</v>
      </c>
      <c r="C23" s="25"/>
      <c r="D23" s="264"/>
      <c r="E23" s="71"/>
      <c r="F23" s="29"/>
      <c r="G23" s="25"/>
      <c r="H23" s="32"/>
      <c r="I23" s="25"/>
      <c r="J23" s="25"/>
      <c r="K23" s="32"/>
      <c r="L23" s="25"/>
      <c r="M23" s="25"/>
      <c r="N23" s="32"/>
      <c r="O23" s="25"/>
      <c r="P23" s="25"/>
      <c r="Q23" s="32"/>
      <c r="R23" s="25"/>
      <c r="S23" s="140"/>
      <c r="T23" s="32"/>
      <c r="U23" s="30"/>
      <c r="V23" s="25">
        <v>2011</v>
      </c>
      <c r="W23" s="25"/>
      <c r="X23" s="264"/>
      <c r="Y23" s="265"/>
      <c r="Z23" s="265"/>
      <c r="AA23" s="265"/>
      <c r="AB23" s="265"/>
      <c r="AC23" s="25"/>
      <c r="AD23" s="257"/>
      <c r="AE23" s="257"/>
      <c r="AF23" s="257"/>
      <c r="AG23" s="257"/>
      <c r="AH23" s="257"/>
      <c r="AI23" s="257"/>
      <c r="AJ23" s="257"/>
    </row>
    <row r="24" spans="1:36" ht="15.6" customHeight="1" x14ac:dyDescent="0.25">
      <c r="A24" s="259"/>
      <c r="B24" s="25">
        <v>2012</v>
      </c>
      <c r="C24" s="25" t="s">
        <v>61</v>
      </c>
      <c r="D24" s="264" t="s">
        <v>90</v>
      </c>
      <c r="E24" s="71">
        <v>10</v>
      </c>
      <c r="F24" s="29">
        <v>12</v>
      </c>
      <c r="G24" s="25">
        <v>25</v>
      </c>
      <c r="H24" s="32">
        <v>0.48</v>
      </c>
      <c r="I24" s="25">
        <v>0</v>
      </c>
      <c r="J24" s="25">
        <v>1</v>
      </c>
      <c r="K24" s="32">
        <v>0</v>
      </c>
      <c r="L24" s="25">
        <v>1</v>
      </c>
      <c r="M24" s="25">
        <v>1</v>
      </c>
      <c r="N24" s="32">
        <v>1</v>
      </c>
      <c r="O24" s="25">
        <v>0</v>
      </c>
      <c r="P24" s="25">
        <v>3</v>
      </c>
      <c r="Q24" s="32">
        <v>0</v>
      </c>
      <c r="R24" s="25">
        <v>13</v>
      </c>
      <c r="S24" s="140">
        <v>30</v>
      </c>
      <c r="T24" s="28">
        <v>0.43330000000000002</v>
      </c>
      <c r="U24" s="30"/>
      <c r="V24" s="25">
        <v>2012</v>
      </c>
      <c r="W24" s="25" t="s">
        <v>61</v>
      </c>
      <c r="X24" s="264" t="s">
        <v>90</v>
      </c>
      <c r="Y24" s="265" t="s">
        <v>154</v>
      </c>
      <c r="Z24" s="265"/>
      <c r="AA24" s="265"/>
      <c r="AB24" s="265"/>
      <c r="AC24" s="25"/>
      <c r="AD24" s="257"/>
      <c r="AE24" s="257"/>
      <c r="AF24" s="257"/>
      <c r="AG24" s="257"/>
      <c r="AH24" s="257"/>
      <c r="AI24" s="257"/>
      <c r="AJ24" s="257"/>
    </row>
    <row r="25" spans="1:36" ht="15.6" customHeight="1" x14ac:dyDescent="0.25">
      <c r="A25" s="259"/>
      <c r="B25" s="25">
        <v>2013</v>
      </c>
      <c r="C25" s="25" t="s">
        <v>61</v>
      </c>
      <c r="D25" s="264" t="s">
        <v>90</v>
      </c>
      <c r="E25" s="71">
        <v>6</v>
      </c>
      <c r="F25" s="29">
        <v>23</v>
      </c>
      <c r="G25" s="25">
        <v>34</v>
      </c>
      <c r="H25" s="28">
        <v>0.6764</v>
      </c>
      <c r="I25" s="25">
        <v>3</v>
      </c>
      <c r="J25" s="25">
        <v>5</v>
      </c>
      <c r="K25" s="28">
        <v>0.6</v>
      </c>
      <c r="L25" s="25">
        <v>1</v>
      </c>
      <c r="M25" s="25">
        <v>2</v>
      </c>
      <c r="N25" s="28">
        <v>0.5</v>
      </c>
      <c r="O25" s="25">
        <v>1</v>
      </c>
      <c r="P25" s="25">
        <v>2</v>
      </c>
      <c r="Q25" s="28">
        <v>0.5</v>
      </c>
      <c r="R25" s="25">
        <v>28</v>
      </c>
      <c r="S25" s="140">
        <v>43</v>
      </c>
      <c r="T25" s="28">
        <v>0.65110000000000001</v>
      </c>
      <c r="U25" s="30"/>
      <c r="V25" s="25">
        <v>2013</v>
      </c>
      <c r="W25" s="25" t="s">
        <v>61</v>
      </c>
      <c r="X25" s="264" t="s">
        <v>90</v>
      </c>
      <c r="Y25" s="265" t="s">
        <v>158</v>
      </c>
      <c r="Z25" s="265"/>
      <c r="AA25" s="265"/>
      <c r="AB25" s="265"/>
      <c r="AC25" s="25" t="s">
        <v>241</v>
      </c>
      <c r="AD25" s="257"/>
      <c r="AE25" s="257"/>
      <c r="AF25" s="257"/>
      <c r="AG25" s="257"/>
      <c r="AH25" s="257"/>
      <c r="AI25" s="257"/>
      <c r="AJ25" s="257"/>
    </row>
    <row r="26" spans="1:36" ht="15.6" customHeight="1" x14ac:dyDescent="0.25">
      <c r="A26" s="259"/>
      <c r="B26" s="25">
        <v>2014</v>
      </c>
      <c r="C26" s="25" t="s">
        <v>61</v>
      </c>
      <c r="D26" s="264" t="s">
        <v>90</v>
      </c>
      <c r="E26" s="71">
        <v>9</v>
      </c>
      <c r="F26" s="29">
        <v>31</v>
      </c>
      <c r="G26" s="25">
        <v>58</v>
      </c>
      <c r="H26" s="32">
        <v>0.53439999999999999</v>
      </c>
      <c r="I26" s="25">
        <v>2</v>
      </c>
      <c r="J26" s="25">
        <v>3</v>
      </c>
      <c r="K26" s="32">
        <v>0.66659999999999997</v>
      </c>
      <c r="L26" s="25">
        <v>0</v>
      </c>
      <c r="M26" s="25">
        <v>2</v>
      </c>
      <c r="N26" s="32">
        <v>0</v>
      </c>
      <c r="O26" s="25">
        <v>0</v>
      </c>
      <c r="P26" s="25">
        <v>0</v>
      </c>
      <c r="Q26" s="32">
        <v>0</v>
      </c>
      <c r="R26" s="25">
        <v>33</v>
      </c>
      <c r="S26" s="140">
        <v>63</v>
      </c>
      <c r="T26" s="28">
        <v>0.52380000000000004</v>
      </c>
      <c r="U26" s="30"/>
      <c r="V26" s="25">
        <v>2014</v>
      </c>
      <c r="W26" s="25" t="s">
        <v>61</v>
      </c>
      <c r="X26" s="264" t="s">
        <v>90</v>
      </c>
      <c r="Y26" s="265" t="s">
        <v>74</v>
      </c>
      <c r="Z26" s="265"/>
      <c r="AA26" s="265"/>
      <c r="AB26" s="265"/>
      <c r="AC26" s="25" t="s">
        <v>151</v>
      </c>
      <c r="AD26" s="257"/>
      <c r="AE26" s="257"/>
      <c r="AF26" s="257"/>
      <c r="AG26" s="257"/>
      <c r="AH26" s="257"/>
      <c r="AI26" s="257"/>
      <c r="AJ26" s="257"/>
    </row>
    <row r="27" spans="1:36" ht="15.6" customHeight="1" x14ac:dyDescent="0.25">
      <c r="A27" s="259"/>
      <c r="B27" s="25">
        <v>2015</v>
      </c>
      <c r="C27" s="25" t="s">
        <v>61</v>
      </c>
      <c r="D27" s="264" t="s">
        <v>90</v>
      </c>
      <c r="E27" s="71">
        <v>11</v>
      </c>
      <c r="F27" s="29">
        <v>51</v>
      </c>
      <c r="G27" s="25">
        <v>79</v>
      </c>
      <c r="H27" s="28">
        <v>0.64549999999999996</v>
      </c>
      <c r="I27" s="25">
        <v>8</v>
      </c>
      <c r="J27" s="25">
        <v>8</v>
      </c>
      <c r="K27" s="28">
        <v>1</v>
      </c>
      <c r="L27" s="25">
        <v>0</v>
      </c>
      <c r="M27" s="25">
        <v>1</v>
      </c>
      <c r="N27" s="28">
        <v>0</v>
      </c>
      <c r="O27" s="25">
        <v>0</v>
      </c>
      <c r="P27" s="25">
        <v>1</v>
      </c>
      <c r="Q27" s="28">
        <v>0</v>
      </c>
      <c r="R27" s="25">
        <v>59</v>
      </c>
      <c r="S27" s="140">
        <v>89</v>
      </c>
      <c r="T27" s="32">
        <v>0.66290000000000004</v>
      </c>
      <c r="U27" s="30"/>
      <c r="V27" s="25">
        <v>2015</v>
      </c>
      <c r="W27" s="25" t="s">
        <v>61</v>
      </c>
      <c r="X27" s="264" t="s">
        <v>90</v>
      </c>
      <c r="Y27" s="265" t="s">
        <v>60</v>
      </c>
      <c r="Z27" s="265" t="s">
        <v>154</v>
      </c>
      <c r="AA27" s="265"/>
      <c r="AB27" s="265"/>
      <c r="AC27" s="25" t="s">
        <v>158</v>
      </c>
      <c r="AD27" s="257"/>
      <c r="AE27" s="257"/>
      <c r="AF27" s="257"/>
      <c r="AG27" s="257"/>
      <c r="AH27" s="257"/>
      <c r="AI27" s="257"/>
      <c r="AJ27" s="257"/>
    </row>
    <row r="28" spans="1:36" ht="15.6" customHeight="1" x14ac:dyDescent="0.25">
      <c r="A28" s="259"/>
      <c r="B28" s="25">
        <v>2016</v>
      </c>
      <c r="C28" s="25" t="s">
        <v>60</v>
      </c>
      <c r="D28" s="264" t="s">
        <v>90</v>
      </c>
      <c r="E28" s="71">
        <v>11</v>
      </c>
      <c r="F28" s="29">
        <v>12</v>
      </c>
      <c r="G28" s="25">
        <v>21</v>
      </c>
      <c r="H28" s="32">
        <v>0.57140000000000002</v>
      </c>
      <c r="I28" s="25">
        <v>42</v>
      </c>
      <c r="J28" s="25">
        <v>52</v>
      </c>
      <c r="K28" s="32">
        <v>0.80759999999999998</v>
      </c>
      <c r="L28" s="25">
        <v>1</v>
      </c>
      <c r="M28" s="25">
        <v>1</v>
      </c>
      <c r="N28" s="32">
        <v>1</v>
      </c>
      <c r="O28" s="25">
        <v>0</v>
      </c>
      <c r="P28" s="25">
        <v>1</v>
      </c>
      <c r="Q28" s="32">
        <v>0</v>
      </c>
      <c r="R28" s="25">
        <v>55</v>
      </c>
      <c r="S28" s="140">
        <v>75</v>
      </c>
      <c r="T28" s="28">
        <v>0.73329999999999995</v>
      </c>
      <c r="U28" s="30"/>
      <c r="V28" s="25">
        <v>2016</v>
      </c>
      <c r="W28" s="25" t="s">
        <v>60</v>
      </c>
      <c r="X28" s="264" t="s">
        <v>90</v>
      </c>
      <c r="Y28" s="265" t="s">
        <v>366</v>
      </c>
      <c r="Z28" s="265" t="s">
        <v>62</v>
      </c>
      <c r="AA28" s="265"/>
      <c r="AB28" s="265"/>
      <c r="AC28" s="25" t="s">
        <v>70</v>
      </c>
      <c r="AD28" s="257"/>
      <c r="AE28" s="257"/>
      <c r="AF28" s="257"/>
      <c r="AG28" s="257"/>
      <c r="AH28" s="257"/>
      <c r="AI28" s="257"/>
      <c r="AJ28" s="257"/>
    </row>
    <row r="29" spans="1:36" ht="15.6" customHeight="1" x14ac:dyDescent="0.25">
      <c r="A29" s="259"/>
      <c r="B29" s="25">
        <v>2017</v>
      </c>
      <c r="C29" s="25" t="s">
        <v>60</v>
      </c>
      <c r="D29" s="264" t="s">
        <v>90</v>
      </c>
      <c r="E29" s="71">
        <v>12</v>
      </c>
      <c r="F29" s="29">
        <v>43</v>
      </c>
      <c r="G29" s="25">
        <v>63</v>
      </c>
      <c r="H29" s="28">
        <v>0.6825</v>
      </c>
      <c r="I29" s="25">
        <v>9</v>
      </c>
      <c r="J29" s="25">
        <v>12</v>
      </c>
      <c r="K29" s="28">
        <v>0.75</v>
      </c>
      <c r="L29" s="25">
        <v>2</v>
      </c>
      <c r="M29" s="25">
        <v>4</v>
      </c>
      <c r="N29" s="28">
        <v>0.5</v>
      </c>
      <c r="O29" s="25">
        <v>1</v>
      </c>
      <c r="P29" s="25">
        <v>3</v>
      </c>
      <c r="Q29" s="28">
        <v>0.33329999999999999</v>
      </c>
      <c r="R29" s="25">
        <v>55</v>
      </c>
      <c r="S29" s="140">
        <v>82</v>
      </c>
      <c r="T29" s="32">
        <v>0.67069999999999996</v>
      </c>
      <c r="U29" s="30"/>
      <c r="V29" s="25">
        <v>2017</v>
      </c>
      <c r="W29" s="25" t="s">
        <v>60</v>
      </c>
      <c r="X29" s="264" t="s">
        <v>90</v>
      </c>
      <c r="Y29" s="265" t="s">
        <v>62</v>
      </c>
      <c r="Z29" s="265" t="s">
        <v>335</v>
      </c>
      <c r="AA29" s="265"/>
      <c r="AB29" s="265"/>
      <c r="AC29" s="25" t="s">
        <v>70</v>
      </c>
      <c r="AD29" s="257"/>
      <c r="AE29" s="257"/>
      <c r="AF29" s="257"/>
      <c r="AG29" s="257"/>
      <c r="AH29" s="257"/>
      <c r="AI29" s="257"/>
      <c r="AJ29" s="257"/>
    </row>
    <row r="30" spans="1:36" s="271" customFormat="1" ht="15.6" customHeight="1" x14ac:dyDescent="0.25">
      <c r="A30" s="270"/>
      <c r="B30" s="25">
        <v>2018</v>
      </c>
      <c r="C30" s="25" t="s">
        <v>74</v>
      </c>
      <c r="D30" s="264" t="s">
        <v>90</v>
      </c>
      <c r="E30" s="71">
        <v>8</v>
      </c>
      <c r="F30" s="29">
        <v>23</v>
      </c>
      <c r="G30" s="25">
        <v>31</v>
      </c>
      <c r="H30" s="28">
        <v>0.7419</v>
      </c>
      <c r="I30" s="25">
        <v>14</v>
      </c>
      <c r="J30" s="25">
        <v>21</v>
      </c>
      <c r="K30" s="28">
        <v>0.66659999999999997</v>
      </c>
      <c r="L30" s="25">
        <v>1</v>
      </c>
      <c r="M30" s="25">
        <v>2</v>
      </c>
      <c r="N30" s="28">
        <v>0.5</v>
      </c>
      <c r="O30" s="25">
        <v>0</v>
      </c>
      <c r="P30" s="25">
        <v>2</v>
      </c>
      <c r="Q30" s="28">
        <v>0</v>
      </c>
      <c r="R30" s="25">
        <v>38</v>
      </c>
      <c r="S30" s="140">
        <v>56</v>
      </c>
      <c r="T30" s="32">
        <v>0.67849999999999999</v>
      </c>
      <c r="U30" s="30"/>
      <c r="V30" s="25">
        <v>2018</v>
      </c>
      <c r="W30" s="25" t="s">
        <v>74</v>
      </c>
      <c r="X30" s="264" t="s">
        <v>90</v>
      </c>
      <c r="Y30" s="265" t="s">
        <v>69</v>
      </c>
      <c r="Z30" s="265" t="s">
        <v>170</v>
      </c>
      <c r="AA30" s="265"/>
      <c r="AB30" s="265"/>
      <c r="AC30" s="25" t="s">
        <v>154</v>
      </c>
      <c r="AD30" s="257"/>
      <c r="AE30" s="257"/>
      <c r="AF30" s="257"/>
      <c r="AG30" s="257"/>
      <c r="AH30" s="257"/>
      <c r="AI30" s="257"/>
      <c r="AJ30" s="257"/>
    </row>
    <row r="31" spans="1:36" ht="15.6" customHeight="1" x14ac:dyDescent="0.25">
      <c r="A31" s="259"/>
      <c r="B31" s="25">
        <v>2019</v>
      </c>
      <c r="C31" s="25" t="s">
        <v>60</v>
      </c>
      <c r="D31" s="264" t="s">
        <v>90</v>
      </c>
      <c r="E31" s="71">
        <v>12</v>
      </c>
      <c r="F31" s="29">
        <v>58</v>
      </c>
      <c r="G31" s="25">
        <v>90</v>
      </c>
      <c r="H31" s="32">
        <v>0.64439999999999997</v>
      </c>
      <c r="I31" s="25">
        <v>4</v>
      </c>
      <c r="J31" s="25">
        <v>6</v>
      </c>
      <c r="K31" s="32">
        <v>0.66659999999999997</v>
      </c>
      <c r="L31" s="25">
        <v>2</v>
      </c>
      <c r="M31" s="25">
        <v>12</v>
      </c>
      <c r="N31" s="32">
        <v>0.1666</v>
      </c>
      <c r="O31" s="25">
        <v>3</v>
      </c>
      <c r="P31" s="25">
        <v>4</v>
      </c>
      <c r="Q31" s="32">
        <v>0.75</v>
      </c>
      <c r="R31" s="25">
        <v>67</v>
      </c>
      <c r="S31" s="140">
        <v>112</v>
      </c>
      <c r="T31" s="28">
        <v>0.59819999999999995</v>
      </c>
      <c r="U31" s="30"/>
      <c r="V31" s="25">
        <v>2019</v>
      </c>
      <c r="W31" s="25" t="s">
        <v>60</v>
      </c>
      <c r="X31" s="264" t="s">
        <v>90</v>
      </c>
      <c r="Y31" s="265" t="s">
        <v>61</v>
      </c>
      <c r="Z31" s="265"/>
      <c r="AA31" s="265"/>
      <c r="AB31" s="265" t="s">
        <v>211</v>
      </c>
      <c r="AC31" s="25" t="s">
        <v>74</v>
      </c>
      <c r="AD31" s="257"/>
      <c r="AE31" s="257"/>
      <c r="AF31" s="257"/>
      <c r="AG31" s="257"/>
      <c r="AH31" s="257"/>
      <c r="AI31" s="257"/>
      <c r="AJ31" s="257"/>
    </row>
    <row r="32" spans="1:36" ht="15.6" customHeight="1" x14ac:dyDescent="0.25">
      <c r="A32" s="259"/>
      <c r="B32" s="25">
        <v>2020</v>
      </c>
      <c r="C32" s="25" t="s">
        <v>61</v>
      </c>
      <c r="D32" s="264" t="s">
        <v>90</v>
      </c>
      <c r="E32" s="71">
        <v>8</v>
      </c>
      <c r="F32" s="29">
        <v>41</v>
      </c>
      <c r="G32" s="25">
        <v>57</v>
      </c>
      <c r="H32" s="28">
        <v>0.71919999999999995</v>
      </c>
      <c r="I32" s="25">
        <v>2</v>
      </c>
      <c r="J32" s="25">
        <v>3</v>
      </c>
      <c r="K32" s="28">
        <v>0.66659999999999997</v>
      </c>
      <c r="L32" s="25">
        <v>0</v>
      </c>
      <c r="M32" s="25">
        <v>1</v>
      </c>
      <c r="N32" s="28">
        <v>0</v>
      </c>
      <c r="O32" s="25">
        <v>0</v>
      </c>
      <c r="P32" s="25">
        <v>1</v>
      </c>
      <c r="Q32" s="28">
        <v>0</v>
      </c>
      <c r="R32" s="25">
        <v>43</v>
      </c>
      <c r="S32" s="140">
        <v>62</v>
      </c>
      <c r="T32" s="32">
        <v>0.69350000000000001</v>
      </c>
      <c r="U32" s="30"/>
      <c r="V32" s="25">
        <v>2020</v>
      </c>
      <c r="W32" s="25" t="s">
        <v>61</v>
      </c>
      <c r="X32" s="264" t="s">
        <v>90</v>
      </c>
      <c r="Y32" s="265" t="s">
        <v>60</v>
      </c>
      <c r="Z32" s="265"/>
      <c r="AA32" s="265"/>
      <c r="AB32" s="265"/>
      <c r="AC32" s="25" t="s">
        <v>158</v>
      </c>
      <c r="AD32" s="257"/>
      <c r="AE32" s="257"/>
      <c r="AF32" s="257"/>
      <c r="AG32" s="257"/>
      <c r="AH32" s="257"/>
      <c r="AI32" s="257"/>
      <c r="AJ32" s="257"/>
    </row>
    <row r="33" spans="1:36" ht="15.6" customHeight="1" x14ac:dyDescent="0.25">
      <c r="A33" s="259"/>
      <c r="B33" s="25">
        <v>2021</v>
      </c>
      <c r="C33" s="25" t="s">
        <v>74</v>
      </c>
      <c r="D33" s="264" t="s">
        <v>90</v>
      </c>
      <c r="E33" s="71">
        <v>10</v>
      </c>
      <c r="F33" s="29">
        <v>21</v>
      </c>
      <c r="G33" s="25">
        <v>41</v>
      </c>
      <c r="H33" s="28">
        <v>0.51219999999999999</v>
      </c>
      <c r="I33" s="25">
        <v>2</v>
      </c>
      <c r="J33" s="25">
        <v>3</v>
      </c>
      <c r="K33" s="28">
        <v>0.66669999999999996</v>
      </c>
      <c r="L33" s="25">
        <v>5</v>
      </c>
      <c r="M33" s="25">
        <v>7</v>
      </c>
      <c r="N33" s="28">
        <v>0.71430000000000005</v>
      </c>
      <c r="O33" s="25">
        <v>0</v>
      </c>
      <c r="P33" s="25">
        <v>2</v>
      </c>
      <c r="Q33" s="28">
        <v>0</v>
      </c>
      <c r="R33" s="25">
        <v>28</v>
      </c>
      <c r="S33" s="140">
        <v>53</v>
      </c>
      <c r="T33" s="32">
        <v>0.52829999999999999</v>
      </c>
      <c r="U33" s="30"/>
      <c r="V33" s="25">
        <v>2021</v>
      </c>
      <c r="W33" s="25" t="s">
        <v>74</v>
      </c>
      <c r="X33" s="264" t="s">
        <v>90</v>
      </c>
      <c r="Y33" s="265" t="s">
        <v>88</v>
      </c>
      <c r="Z33" s="265"/>
      <c r="AA33" s="265"/>
      <c r="AB33" s="265"/>
      <c r="AC33" s="25"/>
      <c r="AD33" s="257"/>
      <c r="AE33" s="257"/>
      <c r="AF33" s="257"/>
      <c r="AG33" s="257"/>
      <c r="AH33" s="257"/>
      <c r="AI33" s="257"/>
      <c r="AJ33" s="257"/>
    </row>
    <row r="34" spans="1:36" ht="15.6" customHeight="1" x14ac:dyDescent="0.25">
      <c r="A34" s="259"/>
      <c r="B34" s="25">
        <v>2022</v>
      </c>
      <c r="C34" s="25" t="s">
        <v>56</v>
      </c>
      <c r="D34" s="264" t="s">
        <v>90</v>
      </c>
      <c r="E34" s="71">
        <v>3</v>
      </c>
      <c r="F34" s="29">
        <v>4</v>
      </c>
      <c r="G34" s="25">
        <v>6</v>
      </c>
      <c r="H34" s="28">
        <v>0.66669999999999996</v>
      </c>
      <c r="I34" s="25">
        <v>0</v>
      </c>
      <c r="J34" s="25">
        <v>5</v>
      </c>
      <c r="K34" s="28">
        <v>0</v>
      </c>
      <c r="L34" s="25">
        <v>2</v>
      </c>
      <c r="M34" s="25">
        <v>4</v>
      </c>
      <c r="N34" s="28">
        <v>0.5</v>
      </c>
      <c r="O34" s="25">
        <v>0</v>
      </c>
      <c r="P34" s="25">
        <v>0</v>
      </c>
      <c r="Q34" s="28">
        <v>0</v>
      </c>
      <c r="R34" s="25">
        <v>6</v>
      </c>
      <c r="S34" s="140">
        <v>15</v>
      </c>
      <c r="T34" s="32">
        <v>0.4</v>
      </c>
      <c r="U34" s="30"/>
      <c r="V34" s="25">
        <v>2022</v>
      </c>
      <c r="W34" s="25" t="s">
        <v>56</v>
      </c>
      <c r="X34" s="264" t="s">
        <v>90</v>
      </c>
      <c r="Y34" s="265"/>
      <c r="Z34" s="265"/>
      <c r="AA34" s="265"/>
      <c r="AB34" s="265"/>
      <c r="AC34" s="25"/>
      <c r="AD34" s="257"/>
      <c r="AE34" s="257"/>
      <c r="AF34" s="257"/>
      <c r="AG34" s="257"/>
      <c r="AH34" s="257"/>
      <c r="AI34" s="257"/>
      <c r="AJ34" s="257"/>
    </row>
    <row r="35" spans="1:36" ht="15.6" customHeight="1" x14ac:dyDescent="0.25">
      <c r="A35" s="259"/>
      <c r="B35" s="16" t="s">
        <v>7</v>
      </c>
      <c r="C35" s="17"/>
      <c r="D35" s="15"/>
      <c r="E35" s="18">
        <f>SUM(E20:E34)</f>
        <v>105</v>
      </c>
      <c r="F35" s="18">
        <f>SUM(F22:F34)</f>
        <v>322</v>
      </c>
      <c r="G35" s="18">
        <f>SUM(G22:G34)</f>
        <v>513</v>
      </c>
      <c r="H35" s="266">
        <f>PRODUCT(F35/G35)</f>
        <v>0.62768031189083817</v>
      </c>
      <c r="I35" s="18">
        <f>SUM(I22:I34)</f>
        <v>87</v>
      </c>
      <c r="J35" s="18">
        <f>SUM(J22:J34)</f>
        <v>120</v>
      </c>
      <c r="K35" s="266">
        <f>PRODUCT(I35/J35)</f>
        <v>0.72499999999999998</v>
      </c>
      <c r="L35" s="18">
        <f>SUM(L22:L34)</f>
        <v>17</v>
      </c>
      <c r="M35" s="18">
        <f>SUM(M22:M34)</f>
        <v>42</v>
      </c>
      <c r="N35" s="266">
        <f>PRODUCT(L35/M35)</f>
        <v>0.40476190476190477</v>
      </c>
      <c r="O35" s="18">
        <f>SUM(O22:O34)</f>
        <v>7</v>
      </c>
      <c r="P35" s="18">
        <f>SUM(P22:P34)</f>
        <v>22</v>
      </c>
      <c r="Q35" s="266">
        <f>PRODUCT(O35/P35)</f>
        <v>0.31818181818181818</v>
      </c>
      <c r="R35" s="18">
        <f>SUM(R22:R34)</f>
        <v>433</v>
      </c>
      <c r="S35" s="18">
        <f>SUM(S22:S34)</f>
        <v>697</v>
      </c>
      <c r="T35" s="266">
        <f>PRODUCT(R35/S35)</f>
        <v>0.62123385939741749</v>
      </c>
      <c r="U35" s="257"/>
      <c r="V35" s="17"/>
      <c r="W35" s="14"/>
      <c r="X35" s="167"/>
      <c r="Y35" s="14"/>
      <c r="Z35" s="14"/>
      <c r="AA35" s="14"/>
      <c r="AB35" s="14"/>
      <c r="AC35" s="15"/>
      <c r="AD35" s="257"/>
      <c r="AE35" s="257"/>
      <c r="AF35" s="257"/>
      <c r="AG35" s="257"/>
      <c r="AH35" s="257"/>
      <c r="AI35" s="257"/>
      <c r="AJ35" s="257"/>
    </row>
    <row r="36" spans="1:36" ht="15.6" customHeight="1" x14ac:dyDescent="0.25">
      <c r="A36" s="259"/>
      <c r="B36" s="257"/>
      <c r="C36" s="257"/>
      <c r="D36" s="257"/>
      <c r="E36" s="30"/>
      <c r="F36" s="257"/>
      <c r="G36" s="257"/>
      <c r="H36" s="268"/>
      <c r="I36" s="257"/>
      <c r="J36" s="257"/>
      <c r="K36" s="269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</row>
    <row r="37" spans="1:36" ht="15.6" customHeight="1" x14ac:dyDescent="0.25">
      <c r="A37" s="259"/>
      <c r="B37" s="10" t="s">
        <v>403</v>
      </c>
      <c r="C37" s="11"/>
      <c r="D37" s="254"/>
      <c r="E37" s="11"/>
      <c r="F37" s="101"/>
      <c r="G37" s="67"/>
      <c r="H37" s="11"/>
      <c r="I37" s="101"/>
      <c r="J37" s="67"/>
      <c r="K37" s="11"/>
      <c r="L37" s="101"/>
      <c r="M37" s="67"/>
      <c r="N37" s="11"/>
      <c r="O37" s="101"/>
      <c r="P37" s="67"/>
      <c r="Q37" s="11"/>
      <c r="R37" s="101"/>
      <c r="S37" s="67"/>
      <c r="T37" s="2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</row>
    <row r="38" spans="1:36" ht="15.6" customHeight="1" x14ac:dyDescent="0.25">
      <c r="A38" s="259"/>
      <c r="B38" s="17"/>
      <c r="C38" s="14"/>
      <c r="D38" s="260"/>
      <c r="E38" s="242"/>
      <c r="F38" s="195"/>
      <c r="G38" s="242" t="s">
        <v>17</v>
      </c>
      <c r="H38" s="261"/>
      <c r="I38" s="195"/>
      <c r="J38" s="242" t="s">
        <v>18</v>
      </c>
      <c r="K38" s="262"/>
      <c r="L38" s="195"/>
      <c r="M38" s="242" t="s">
        <v>19</v>
      </c>
      <c r="N38" s="194"/>
      <c r="O38" s="195"/>
      <c r="P38" s="242" t="s">
        <v>20</v>
      </c>
      <c r="Q38" s="194"/>
      <c r="R38" s="195"/>
      <c r="S38" s="242" t="s">
        <v>7</v>
      </c>
      <c r="T38" s="194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</row>
    <row r="39" spans="1:36" ht="15.6" customHeight="1" x14ac:dyDescent="0.25">
      <c r="A39" s="259"/>
      <c r="B39" s="22"/>
      <c r="C39" s="14"/>
      <c r="D39" s="260"/>
      <c r="E39" s="14" t="s">
        <v>3</v>
      </c>
      <c r="F39" s="17" t="s">
        <v>16</v>
      </c>
      <c r="G39" s="14" t="s">
        <v>400</v>
      </c>
      <c r="H39" s="86" t="s">
        <v>401</v>
      </c>
      <c r="I39" s="17" t="s">
        <v>16</v>
      </c>
      <c r="J39" s="14" t="s">
        <v>400</v>
      </c>
      <c r="K39" s="86" t="s">
        <v>401</v>
      </c>
      <c r="L39" s="17" t="s">
        <v>16</v>
      </c>
      <c r="M39" s="14" t="s">
        <v>400</v>
      </c>
      <c r="N39" s="86" t="s">
        <v>401</v>
      </c>
      <c r="O39" s="17" t="s">
        <v>16</v>
      </c>
      <c r="P39" s="14" t="s">
        <v>400</v>
      </c>
      <c r="Q39" s="86" t="s">
        <v>401</v>
      </c>
      <c r="R39" s="17" t="s">
        <v>16</v>
      </c>
      <c r="S39" s="14" t="s">
        <v>400</v>
      </c>
      <c r="T39" s="86" t="s">
        <v>401</v>
      </c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</row>
    <row r="40" spans="1:36" ht="15.6" customHeight="1" x14ac:dyDescent="0.25">
      <c r="A40" s="259"/>
      <c r="B40" s="16" t="s">
        <v>404</v>
      </c>
      <c r="C40" s="17"/>
      <c r="D40" s="15"/>
      <c r="E40" s="15">
        <f t="shared" ref="E40:T40" si="0">PRODUCT(E17)</f>
        <v>277</v>
      </c>
      <c r="F40" s="18">
        <f t="shared" si="0"/>
        <v>770</v>
      </c>
      <c r="G40" s="18">
        <f t="shared" si="0"/>
        <v>1172</v>
      </c>
      <c r="H40" s="266">
        <f t="shared" si="0"/>
        <v>0.65699658703071673</v>
      </c>
      <c r="I40" s="18">
        <f t="shared" si="0"/>
        <v>360</v>
      </c>
      <c r="J40" s="18">
        <f t="shared" si="0"/>
        <v>544</v>
      </c>
      <c r="K40" s="266">
        <f t="shared" si="0"/>
        <v>0.66176470588235292</v>
      </c>
      <c r="L40" s="18">
        <f t="shared" si="0"/>
        <v>88</v>
      </c>
      <c r="M40" s="18">
        <f t="shared" si="0"/>
        <v>130</v>
      </c>
      <c r="N40" s="266">
        <f t="shared" si="0"/>
        <v>0.67692307692307696</v>
      </c>
      <c r="O40" s="18">
        <f t="shared" si="0"/>
        <v>56</v>
      </c>
      <c r="P40" s="18">
        <f t="shared" si="0"/>
        <v>98</v>
      </c>
      <c r="Q40" s="266">
        <f t="shared" si="0"/>
        <v>0.5714285714285714</v>
      </c>
      <c r="R40" s="18">
        <f t="shared" si="0"/>
        <v>1273</v>
      </c>
      <c r="S40" s="18">
        <f t="shared" si="0"/>
        <v>1943</v>
      </c>
      <c r="T40" s="266">
        <f t="shared" si="0"/>
        <v>0.65517241379310343</v>
      </c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</row>
    <row r="41" spans="1:36" ht="15.6" customHeight="1" x14ac:dyDescent="0.25">
      <c r="A41" s="259"/>
      <c r="B41" s="16" t="s">
        <v>405</v>
      </c>
      <c r="C41" s="17"/>
      <c r="D41" s="15"/>
      <c r="E41" s="15">
        <f>PRODUCT(E35)</f>
        <v>105</v>
      </c>
      <c r="F41" s="18">
        <f t="shared" ref="F41:T41" si="1">PRODUCT(F35)</f>
        <v>322</v>
      </c>
      <c r="G41" s="18">
        <f t="shared" si="1"/>
        <v>513</v>
      </c>
      <c r="H41" s="266">
        <f t="shared" si="1"/>
        <v>0.62768031189083817</v>
      </c>
      <c r="I41" s="18">
        <f t="shared" si="1"/>
        <v>87</v>
      </c>
      <c r="J41" s="18">
        <f t="shared" si="1"/>
        <v>120</v>
      </c>
      <c r="K41" s="266">
        <f t="shared" si="1"/>
        <v>0.72499999999999998</v>
      </c>
      <c r="L41" s="18">
        <f t="shared" si="1"/>
        <v>17</v>
      </c>
      <c r="M41" s="18">
        <f t="shared" si="1"/>
        <v>42</v>
      </c>
      <c r="N41" s="266">
        <f t="shared" si="1"/>
        <v>0.40476190476190477</v>
      </c>
      <c r="O41" s="18">
        <f t="shared" si="1"/>
        <v>7</v>
      </c>
      <c r="P41" s="18">
        <f t="shared" si="1"/>
        <v>22</v>
      </c>
      <c r="Q41" s="266">
        <f t="shared" si="1"/>
        <v>0.31818181818181818</v>
      </c>
      <c r="R41" s="18">
        <f t="shared" si="1"/>
        <v>433</v>
      </c>
      <c r="S41" s="18">
        <f t="shared" si="1"/>
        <v>697</v>
      </c>
      <c r="T41" s="266">
        <f t="shared" si="1"/>
        <v>0.62123385939741749</v>
      </c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</row>
    <row r="42" spans="1:36" ht="15.6" customHeight="1" x14ac:dyDescent="0.25">
      <c r="A42" s="259"/>
      <c r="B42" s="257"/>
      <c r="C42" s="257"/>
      <c r="D42" s="257"/>
      <c r="E42" s="30"/>
      <c r="F42" s="257"/>
      <c r="G42" s="257"/>
      <c r="H42" s="268"/>
      <c r="I42" s="257"/>
      <c r="J42" s="257"/>
      <c r="K42" s="269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</row>
    <row r="43" spans="1:36" ht="15.6" customHeight="1" x14ac:dyDescent="0.25">
      <c r="A43" s="259"/>
      <c r="B43" s="257"/>
      <c r="C43" s="257"/>
      <c r="D43" s="257"/>
      <c r="E43" s="30"/>
      <c r="F43" s="257"/>
      <c r="G43" s="257"/>
      <c r="H43" s="268"/>
      <c r="I43" s="257"/>
      <c r="J43" s="257"/>
      <c r="K43" s="269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</row>
    <row r="44" spans="1:36" ht="15.6" customHeight="1" x14ac:dyDescent="0.25">
      <c r="A44" s="259"/>
      <c r="B44" s="257"/>
      <c r="C44" s="257"/>
      <c r="D44" s="257"/>
      <c r="E44" s="30"/>
      <c r="F44" s="257"/>
      <c r="G44" s="257"/>
      <c r="H44" s="268"/>
      <c r="I44" s="257"/>
      <c r="J44" s="257"/>
      <c r="K44" s="269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</row>
    <row r="45" spans="1:36" ht="15.6" customHeight="1" x14ac:dyDescent="0.25">
      <c r="A45" s="259"/>
      <c r="B45" s="257"/>
      <c r="C45" s="257"/>
      <c r="D45" s="257"/>
      <c r="E45" s="30"/>
      <c r="F45" s="257"/>
      <c r="G45" s="257"/>
      <c r="H45" s="268"/>
      <c r="I45" s="257"/>
      <c r="J45" s="257"/>
      <c r="K45" s="269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</row>
    <row r="46" spans="1:36" ht="15.6" customHeight="1" x14ac:dyDescent="0.25">
      <c r="A46" s="259"/>
      <c r="B46" s="257"/>
      <c r="C46" s="257"/>
      <c r="D46" s="257"/>
      <c r="E46" s="30"/>
      <c r="F46" s="257"/>
      <c r="G46" s="257"/>
      <c r="H46" s="268"/>
      <c r="I46" s="257"/>
      <c r="J46" s="257"/>
      <c r="K46" s="269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</row>
    <row r="47" spans="1:36" ht="15.6" customHeight="1" x14ac:dyDescent="0.25">
      <c r="A47" s="259"/>
      <c r="B47" s="257"/>
      <c r="C47" s="257"/>
      <c r="D47" s="257"/>
      <c r="E47" s="30"/>
      <c r="F47" s="257"/>
      <c r="G47" s="257"/>
      <c r="H47" s="268"/>
      <c r="I47" s="257"/>
      <c r="J47" s="257"/>
      <c r="K47" s="269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</row>
    <row r="48" spans="1:36" ht="15.6" customHeight="1" x14ac:dyDescent="0.25">
      <c r="A48" s="259"/>
      <c r="B48" s="257"/>
      <c r="C48" s="257"/>
      <c r="D48" s="257"/>
      <c r="E48" s="30"/>
      <c r="F48" s="257"/>
      <c r="G48" s="257"/>
      <c r="H48" s="268"/>
      <c r="I48" s="257"/>
      <c r="J48" s="257"/>
      <c r="K48" s="269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</row>
    <row r="49" spans="1:36" ht="15.6" customHeight="1" x14ac:dyDescent="0.25">
      <c r="A49" s="259"/>
      <c r="B49" s="257"/>
      <c r="C49" s="257"/>
      <c r="D49" s="257"/>
      <c r="E49" s="30"/>
      <c r="F49" s="257"/>
      <c r="G49" s="257"/>
      <c r="H49" s="268"/>
      <c r="I49" s="257"/>
      <c r="J49" s="257"/>
      <c r="K49" s="269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</row>
    <row r="50" spans="1:36" ht="15.6" customHeight="1" x14ac:dyDescent="0.25">
      <c r="A50" s="259"/>
      <c r="B50" s="257"/>
      <c r="C50" s="257"/>
      <c r="D50" s="257"/>
      <c r="E50" s="30"/>
      <c r="F50" s="257"/>
      <c r="G50" s="257"/>
      <c r="H50" s="268"/>
      <c r="I50" s="257"/>
      <c r="J50" s="257"/>
      <c r="K50" s="269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</row>
    <row r="51" spans="1:36" ht="15.6" customHeight="1" x14ac:dyDescent="0.25">
      <c r="A51" s="259"/>
      <c r="B51" s="257"/>
      <c r="C51" s="257"/>
      <c r="D51" s="257"/>
      <c r="E51" s="30"/>
      <c r="F51" s="257"/>
      <c r="G51" s="257"/>
      <c r="H51" s="268"/>
      <c r="I51" s="257"/>
      <c r="J51" s="257"/>
      <c r="K51" s="269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</row>
    <row r="52" spans="1:36" ht="15.6" customHeight="1" x14ac:dyDescent="0.25">
      <c r="A52" s="259"/>
      <c r="B52" s="257"/>
      <c r="C52" s="257"/>
      <c r="D52" s="257"/>
      <c r="E52" s="30"/>
      <c r="F52" s="257"/>
      <c r="G52" s="257"/>
      <c r="H52" s="268"/>
      <c r="I52" s="257"/>
      <c r="J52" s="257"/>
      <c r="K52" s="269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</row>
    <row r="53" spans="1:36" ht="15.6" customHeight="1" x14ac:dyDescent="0.25">
      <c r="A53" s="259"/>
      <c r="B53" s="257"/>
      <c r="C53" s="257"/>
      <c r="D53" s="257"/>
      <c r="E53" s="30"/>
      <c r="F53" s="257"/>
      <c r="G53" s="257"/>
      <c r="H53" s="268"/>
      <c r="I53" s="257"/>
      <c r="J53" s="257"/>
      <c r="K53" s="269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</row>
    <row r="54" spans="1:36" ht="15.6" customHeight="1" x14ac:dyDescent="0.25">
      <c r="A54" s="259"/>
      <c r="B54" s="257"/>
      <c r="C54" s="257"/>
      <c r="D54" s="257"/>
      <c r="E54" s="30"/>
      <c r="F54" s="257"/>
      <c r="G54" s="257"/>
      <c r="H54" s="268"/>
      <c r="I54" s="257"/>
      <c r="J54" s="257"/>
      <c r="K54" s="269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</row>
    <row r="55" spans="1:36" ht="15.6" customHeight="1" x14ac:dyDescent="0.25">
      <c r="A55" s="259"/>
      <c r="B55" s="257"/>
      <c r="C55" s="257"/>
      <c r="D55" s="257"/>
      <c r="E55" s="30"/>
      <c r="F55" s="257"/>
      <c r="G55" s="257"/>
      <c r="H55" s="268"/>
      <c r="I55" s="257"/>
      <c r="J55" s="257"/>
      <c r="K55" s="269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</row>
    <row r="56" spans="1:36" ht="15.6" customHeight="1" x14ac:dyDescent="0.25">
      <c r="A56" s="259"/>
      <c r="B56" s="257"/>
      <c r="C56" s="257"/>
      <c r="D56" s="257"/>
      <c r="E56" s="30"/>
      <c r="F56" s="257"/>
      <c r="G56" s="257"/>
      <c r="H56" s="268"/>
      <c r="I56" s="257"/>
      <c r="J56" s="257"/>
      <c r="K56" s="269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</row>
    <row r="57" spans="1:36" ht="15.6" customHeight="1" x14ac:dyDescent="0.25">
      <c r="A57" s="259"/>
      <c r="B57" s="257"/>
      <c r="C57" s="257"/>
      <c r="D57" s="257"/>
      <c r="E57" s="30"/>
      <c r="F57" s="257"/>
      <c r="G57" s="257"/>
      <c r="H57" s="268"/>
      <c r="I57" s="257"/>
      <c r="J57" s="257"/>
      <c r="K57" s="269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</row>
    <row r="58" spans="1:36" ht="15.6" customHeight="1" x14ac:dyDescent="0.25">
      <c r="A58" s="259"/>
      <c r="B58" s="257"/>
      <c r="C58" s="257"/>
      <c r="D58" s="257"/>
      <c r="E58" s="30"/>
      <c r="F58" s="257"/>
      <c r="G58" s="257"/>
      <c r="H58" s="268"/>
      <c r="I58" s="257"/>
      <c r="J58" s="257"/>
      <c r="K58" s="269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</row>
    <row r="59" spans="1:36" ht="15.6" customHeight="1" x14ac:dyDescent="0.25">
      <c r="A59" s="259"/>
      <c r="B59" s="257"/>
      <c r="C59" s="257"/>
      <c r="D59" s="257"/>
      <c r="E59" s="30"/>
      <c r="F59" s="257"/>
      <c r="G59" s="257"/>
      <c r="H59" s="268"/>
      <c r="I59" s="257"/>
      <c r="J59" s="257"/>
      <c r="K59" s="269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</row>
    <row r="60" spans="1:36" ht="15.6" customHeight="1" x14ac:dyDescent="0.25">
      <c r="A60" s="259"/>
      <c r="B60" s="257"/>
      <c r="C60" s="257"/>
      <c r="D60" s="257"/>
      <c r="E60" s="30"/>
      <c r="F60" s="257"/>
      <c r="G60" s="257"/>
      <c r="H60" s="268"/>
      <c r="I60" s="257"/>
      <c r="J60" s="257"/>
      <c r="K60" s="269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</row>
    <row r="61" spans="1:36" ht="15.6" customHeight="1" x14ac:dyDescent="0.25">
      <c r="A61" s="259"/>
      <c r="B61" s="257"/>
      <c r="C61" s="257"/>
      <c r="D61" s="257"/>
      <c r="E61" s="30"/>
      <c r="F61" s="257"/>
      <c r="G61" s="257"/>
      <c r="H61" s="268"/>
      <c r="I61" s="257"/>
      <c r="J61" s="257"/>
      <c r="K61" s="269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</row>
    <row r="62" spans="1:36" ht="15.6" customHeight="1" x14ac:dyDescent="0.25">
      <c r="A62" s="259"/>
      <c r="B62" s="257"/>
      <c r="C62" s="257"/>
      <c r="D62" s="257"/>
      <c r="E62" s="30"/>
      <c r="F62" s="257"/>
      <c r="G62" s="257"/>
      <c r="H62" s="268"/>
      <c r="I62" s="257"/>
      <c r="J62" s="257"/>
      <c r="K62" s="269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  <c r="AI62" s="257"/>
      <c r="AJ62" s="257"/>
    </row>
    <row r="63" spans="1:36" s="271" customFormat="1" ht="15.6" customHeight="1" x14ac:dyDescent="0.25">
      <c r="A63" s="270"/>
      <c r="B63" s="257"/>
      <c r="C63" s="257"/>
      <c r="D63" s="257"/>
      <c r="E63" s="30"/>
      <c r="F63" s="257"/>
      <c r="G63" s="257"/>
      <c r="H63" s="268"/>
      <c r="I63" s="257"/>
      <c r="J63" s="257"/>
      <c r="K63" s="269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</row>
    <row r="64" spans="1:36" s="271" customFormat="1" ht="15.6" customHeight="1" x14ac:dyDescent="0.25">
      <c r="A64" s="270"/>
      <c r="B64" s="257"/>
      <c r="C64" s="257"/>
      <c r="D64" s="257"/>
      <c r="E64" s="30"/>
      <c r="F64" s="257"/>
      <c r="G64" s="257"/>
      <c r="H64" s="268"/>
      <c r="I64" s="257"/>
      <c r="J64" s="257"/>
      <c r="K64" s="269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</row>
    <row r="65" spans="1:36" ht="15.6" customHeight="1" x14ac:dyDescent="0.25">
      <c r="A65" s="259"/>
      <c r="B65" s="257"/>
      <c r="C65" s="257"/>
      <c r="D65" s="257"/>
      <c r="E65" s="30"/>
      <c r="F65" s="257"/>
      <c r="G65" s="257"/>
      <c r="H65" s="268"/>
      <c r="I65" s="257"/>
      <c r="J65" s="257"/>
      <c r="K65" s="269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</row>
    <row r="66" spans="1:36" ht="15.6" customHeight="1" x14ac:dyDescent="0.25">
      <c r="A66" s="259"/>
      <c r="B66" s="257"/>
      <c r="C66" s="257"/>
      <c r="D66" s="257"/>
      <c r="E66" s="30"/>
      <c r="F66" s="257"/>
      <c r="G66" s="257"/>
      <c r="H66" s="268"/>
      <c r="I66" s="257"/>
      <c r="J66" s="257"/>
      <c r="K66" s="269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</row>
    <row r="67" spans="1:36" ht="15.6" customHeight="1" x14ac:dyDescent="0.25">
      <c r="A67" s="259"/>
      <c r="B67" s="257"/>
      <c r="C67" s="257"/>
      <c r="D67" s="257"/>
      <c r="E67" s="30"/>
      <c r="F67" s="257"/>
      <c r="G67" s="257"/>
      <c r="H67" s="268"/>
      <c r="I67" s="257"/>
      <c r="J67" s="257"/>
      <c r="K67" s="269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</row>
    <row r="68" spans="1:36" ht="15.6" customHeight="1" x14ac:dyDescent="0.25">
      <c r="A68" s="259"/>
      <c r="B68" s="257"/>
      <c r="C68" s="257"/>
      <c r="D68" s="257"/>
      <c r="E68" s="30"/>
      <c r="F68" s="257"/>
      <c r="G68" s="257"/>
      <c r="H68" s="268"/>
      <c r="I68" s="257"/>
      <c r="J68" s="257"/>
      <c r="K68" s="269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</row>
    <row r="69" spans="1:36" ht="15.6" customHeight="1" x14ac:dyDescent="0.25">
      <c r="A69" s="259"/>
      <c r="B69" s="257"/>
      <c r="C69" s="257"/>
      <c r="D69" s="257"/>
      <c r="E69" s="30"/>
      <c r="F69" s="257"/>
      <c r="G69" s="257"/>
      <c r="H69" s="268"/>
      <c r="I69" s="257"/>
      <c r="J69" s="257"/>
      <c r="K69" s="269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</row>
    <row r="70" spans="1:36" ht="15.6" customHeight="1" x14ac:dyDescent="0.25">
      <c r="A70" s="259"/>
      <c r="B70" s="257"/>
      <c r="C70" s="257"/>
      <c r="D70" s="257"/>
      <c r="E70" s="30"/>
      <c r="F70" s="257"/>
      <c r="G70" s="257"/>
      <c r="H70" s="268"/>
      <c r="I70" s="257"/>
      <c r="J70" s="257"/>
      <c r="K70" s="269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</row>
    <row r="71" spans="1:36" ht="15.6" customHeight="1" x14ac:dyDescent="0.25">
      <c r="A71" s="259"/>
      <c r="B71" s="257"/>
      <c r="C71" s="257"/>
      <c r="D71" s="257"/>
      <c r="E71" s="30"/>
      <c r="F71" s="257"/>
      <c r="G71" s="257"/>
      <c r="H71" s="268"/>
      <c r="I71" s="257"/>
      <c r="J71" s="257"/>
      <c r="K71" s="269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</row>
    <row r="72" spans="1:36" ht="15.6" customHeight="1" x14ac:dyDescent="0.25">
      <c r="A72" s="259"/>
      <c r="B72" s="257"/>
      <c r="C72" s="257"/>
      <c r="D72" s="257"/>
      <c r="E72" s="30"/>
      <c r="F72" s="257"/>
      <c r="G72" s="257"/>
      <c r="H72" s="268"/>
      <c r="I72" s="257"/>
      <c r="J72" s="257"/>
      <c r="K72" s="269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</row>
    <row r="73" spans="1:36" ht="15.6" customHeight="1" x14ac:dyDescent="0.25">
      <c r="A73" s="259"/>
      <c r="B73" s="257"/>
      <c r="C73" s="257"/>
      <c r="D73" s="257"/>
      <c r="E73" s="30"/>
      <c r="F73" s="257"/>
      <c r="G73" s="257"/>
      <c r="H73" s="268"/>
      <c r="I73" s="257"/>
      <c r="J73" s="257"/>
      <c r="K73" s="269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</row>
    <row r="74" spans="1:36" ht="15.6" customHeight="1" x14ac:dyDescent="0.25">
      <c r="A74" s="259"/>
      <c r="B74" s="257"/>
      <c r="C74" s="257"/>
      <c r="D74" s="257"/>
      <c r="E74" s="30"/>
      <c r="F74" s="257"/>
      <c r="G74" s="257"/>
      <c r="H74" s="268"/>
      <c r="I74" s="257"/>
      <c r="J74" s="257"/>
      <c r="K74" s="269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</row>
    <row r="75" spans="1:36" ht="15.6" customHeight="1" x14ac:dyDescent="0.25">
      <c r="A75" s="259"/>
      <c r="B75" s="257"/>
      <c r="C75" s="257"/>
      <c r="D75" s="257"/>
      <c r="E75" s="30"/>
      <c r="F75" s="257"/>
      <c r="G75" s="257"/>
      <c r="H75" s="268"/>
      <c r="I75" s="257"/>
      <c r="J75" s="257"/>
      <c r="K75" s="269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</row>
    <row r="76" spans="1:36" ht="15.6" customHeight="1" x14ac:dyDescent="0.25">
      <c r="A76" s="259"/>
      <c r="B76" s="257"/>
      <c r="C76" s="257"/>
      <c r="D76" s="257"/>
      <c r="E76" s="30"/>
      <c r="F76" s="257"/>
      <c r="G76" s="257"/>
      <c r="H76" s="268"/>
      <c r="I76" s="257"/>
      <c r="J76" s="257"/>
      <c r="K76" s="269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</row>
    <row r="77" spans="1:36" ht="15.6" customHeight="1" x14ac:dyDescent="0.25">
      <c r="A77" s="259"/>
      <c r="B77" s="257"/>
      <c r="C77" s="257"/>
      <c r="D77" s="257"/>
      <c r="E77" s="30"/>
      <c r="F77" s="257"/>
      <c r="G77" s="257"/>
      <c r="H77" s="268"/>
      <c r="I77" s="257"/>
      <c r="J77" s="257"/>
      <c r="K77" s="269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</row>
    <row r="78" spans="1:36" ht="15.6" customHeight="1" x14ac:dyDescent="0.25">
      <c r="A78" s="259"/>
      <c r="B78" s="257"/>
      <c r="C78" s="257"/>
      <c r="D78" s="257"/>
      <c r="E78" s="30"/>
      <c r="F78" s="257"/>
      <c r="G78" s="257"/>
      <c r="H78" s="268"/>
      <c r="I78" s="257"/>
      <c r="J78" s="257"/>
      <c r="K78" s="269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</row>
    <row r="79" spans="1:36" ht="15.6" customHeight="1" x14ac:dyDescent="0.25">
      <c r="A79" s="259"/>
      <c r="B79" s="257"/>
      <c r="C79" s="257"/>
      <c r="D79" s="257"/>
      <c r="E79" s="30"/>
      <c r="F79" s="257"/>
      <c r="G79" s="257"/>
      <c r="H79" s="268"/>
      <c r="I79" s="257"/>
      <c r="J79" s="257"/>
      <c r="K79" s="269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</row>
    <row r="80" spans="1:36" ht="15.6" customHeight="1" x14ac:dyDescent="0.25">
      <c r="A80" s="259"/>
      <c r="B80" s="257"/>
      <c r="C80" s="257"/>
      <c r="D80" s="257"/>
      <c r="E80" s="30"/>
      <c r="F80" s="257"/>
      <c r="G80" s="257"/>
      <c r="H80" s="268"/>
      <c r="I80" s="257"/>
      <c r="J80" s="257"/>
      <c r="K80" s="269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</row>
    <row r="81" spans="1:36" ht="15.6" customHeight="1" x14ac:dyDescent="0.25">
      <c r="A81" s="259"/>
      <c r="B81" s="257"/>
      <c r="C81" s="257"/>
      <c r="D81" s="257"/>
      <c r="E81" s="30"/>
      <c r="F81" s="257"/>
      <c r="G81" s="257"/>
      <c r="H81" s="268"/>
      <c r="I81" s="257"/>
      <c r="J81" s="257"/>
      <c r="K81" s="269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</row>
    <row r="82" spans="1:36" ht="15.6" customHeight="1" x14ac:dyDescent="0.25">
      <c r="A82" s="259"/>
      <c r="B82" s="257"/>
      <c r="C82" s="257"/>
      <c r="D82" s="257"/>
      <c r="E82" s="30"/>
      <c r="F82" s="257"/>
      <c r="G82" s="257"/>
      <c r="H82" s="268"/>
      <c r="I82" s="257"/>
      <c r="J82" s="257"/>
      <c r="K82" s="269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</row>
    <row r="83" spans="1:36" ht="15.6" customHeight="1" x14ac:dyDescent="0.25">
      <c r="A83" s="259"/>
      <c r="B83" s="257"/>
      <c r="C83" s="257"/>
      <c r="D83" s="257"/>
      <c r="E83" s="30"/>
      <c r="F83" s="257"/>
      <c r="G83" s="257"/>
      <c r="H83" s="268"/>
      <c r="I83" s="257"/>
      <c r="J83" s="257"/>
      <c r="K83" s="269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</row>
    <row r="84" spans="1:36" ht="15.6" customHeight="1" x14ac:dyDescent="0.25">
      <c r="A84" s="259"/>
      <c r="B84" s="257"/>
      <c r="C84" s="257"/>
      <c r="D84" s="257"/>
      <c r="E84" s="30"/>
      <c r="F84" s="257"/>
      <c r="G84" s="257"/>
      <c r="H84" s="268"/>
      <c r="I84" s="257"/>
      <c r="J84" s="257"/>
      <c r="K84" s="269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</row>
    <row r="85" spans="1:36" ht="15.6" customHeight="1" x14ac:dyDescent="0.25">
      <c r="A85" s="259"/>
      <c r="B85" s="257"/>
      <c r="C85" s="257"/>
      <c r="D85" s="257"/>
      <c r="E85" s="30"/>
      <c r="F85" s="257"/>
      <c r="G85" s="257"/>
      <c r="H85" s="268"/>
      <c r="I85" s="257"/>
      <c r="J85" s="257"/>
      <c r="K85" s="269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</row>
    <row r="86" spans="1:36" ht="15.6" customHeight="1" x14ac:dyDescent="0.25">
      <c r="A86" s="259"/>
      <c r="B86" s="257"/>
      <c r="C86" s="257"/>
      <c r="D86" s="257"/>
      <c r="E86" s="30"/>
      <c r="F86" s="257"/>
      <c r="G86" s="257"/>
      <c r="H86" s="268"/>
      <c r="I86" s="257"/>
      <c r="J86" s="257"/>
      <c r="K86" s="269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</row>
    <row r="87" spans="1:36" s="271" customFormat="1" ht="15.6" customHeight="1" x14ac:dyDescent="0.25">
      <c r="A87" s="270"/>
      <c r="B87" s="257"/>
      <c r="C87" s="257"/>
      <c r="D87" s="257"/>
      <c r="E87" s="30"/>
      <c r="F87" s="257"/>
      <c r="G87" s="257"/>
      <c r="H87" s="268"/>
      <c r="I87" s="257"/>
      <c r="J87" s="257"/>
      <c r="K87" s="269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</row>
    <row r="88" spans="1:36" s="271" customFormat="1" ht="15.6" customHeight="1" x14ac:dyDescent="0.25">
      <c r="A88" s="270"/>
      <c r="B88" s="257"/>
      <c r="C88" s="257"/>
      <c r="D88" s="257"/>
      <c r="E88" s="30"/>
      <c r="F88" s="257"/>
      <c r="G88" s="257"/>
      <c r="H88" s="268"/>
      <c r="I88" s="257"/>
      <c r="J88" s="257"/>
      <c r="K88" s="269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</row>
    <row r="89" spans="1:36" s="271" customFormat="1" ht="15.6" customHeight="1" x14ac:dyDescent="0.25">
      <c r="A89" s="270"/>
      <c r="B89" s="257"/>
      <c r="C89" s="257"/>
      <c r="D89" s="257"/>
      <c r="E89" s="30"/>
      <c r="F89" s="257"/>
      <c r="G89" s="257"/>
      <c r="H89" s="268"/>
      <c r="I89" s="257"/>
      <c r="J89" s="257"/>
      <c r="K89" s="269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</row>
    <row r="90" spans="1:36" s="271" customFormat="1" ht="15.6" customHeight="1" x14ac:dyDescent="0.25">
      <c r="A90" s="270"/>
      <c r="B90" s="257"/>
      <c r="C90" s="257"/>
      <c r="D90" s="257"/>
      <c r="E90" s="30"/>
      <c r="F90" s="257"/>
      <c r="G90" s="257"/>
      <c r="H90" s="268"/>
      <c r="I90" s="257"/>
      <c r="J90" s="257"/>
      <c r="K90" s="269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</row>
    <row r="91" spans="1:36" s="271" customFormat="1" ht="15.6" customHeight="1" x14ac:dyDescent="0.25">
      <c r="A91" s="270"/>
      <c r="B91" s="257"/>
      <c r="C91" s="257"/>
      <c r="D91" s="257"/>
      <c r="E91" s="30"/>
      <c r="F91" s="257"/>
      <c r="G91" s="257"/>
      <c r="H91" s="268"/>
      <c r="I91" s="257"/>
      <c r="J91" s="257"/>
      <c r="K91" s="269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</row>
    <row r="92" spans="1:36" s="271" customFormat="1" ht="15.6" customHeight="1" x14ac:dyDescent="0.25">
      <c r="A92" s="270"/>
      <c r="B92" s="257"/>
      <c r="C92" s="257"/>
      <c r="D92" s="257"/>
      <c r="E92" s="30"/>
      <c r="F92" s="257"/>
      <c r="G92" s="257"/>
      <c r="H92" s="268"/>
      <c r="I92" s="257"/>
      <c r="J92" s="257"/>
      <c r="K92" s="269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</row>
    <row r="93" spans="1:36" s="271" customFormat="1" ht="15.6" customHeight="1" x14ac:dyDescent="0.25">
      <c r="A93" s="270"/>
      <c r="B93" s="257"/>
      <c r="C93" s="257"/>
      <c r="D93" s="257"/>
      <c r="E93" s="30"/>
      <c r="F93" s="257"/>
      <c r="G93" s="257"/>
      <c r="H93" s="268"/>
      <c r="I93" s="257"/>
      <c r="J93" s="257"/>
      <c r="K93" s="269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</row>
    <row r="94" spans="1:36" s="271" customFormat="1" ht="15.6" customHeight="1" x14ac:dyDescent="0.25">
      <c r="A94" s="270"/>
      <c r="B94" s="257"/>
      <c r="C94" s="257"/>
      <c r="D94" s="257"/>
      <c r="E94" s="30"/>
      <c r="F94" s="257"/>
      <c r="G94" s="257"/>
      <c r="H94" s="268"/>
      <c r="I94" s="257"/>
      <c r="J94" s="257"/>
      <c r="K94" s="269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</row>
    <row r="95" spans="1:36" s="271" customFormat="1" ht="15.6" customHeight="1" x14ac:dyDescent="0.25">
      <c r="A95" s="270"/>
      <c r="B95" s="257"/>
      <c r="C95" s="257"/>
      <c r="D95" s="257"/>
      <c r="E95" s="30"/>
      <c r="F95" s="257"/>
      <c r="G95" s="257"/>
      <c r="H95" s="268"/>
      <c r="I95" s="257"/>
      <c r="J95" s="257"/>
      <c r="K95" s="269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</row>
    <row r="96" spans="1:36" s="271" customFormat="1" ht="15.6" customHeight="1" x14ac:dyDescent="0.25">
      <c r="A96" s="270"/>
      <c r="B96" s="257"/>
      <c r="C96" s="257"/>
      <c r="D96" s="257"/>
      <c r="E96" s="30"/>
      <c r="F96" s="257"/>
      <c r="G96" s="257"/>
      <c r="H96" s="268"/>
      <c r="I96" s="257"/>
      <c r="J96" s="257"/>
      <c r="K96" s="269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</row>
    <row r="97" spans="1:36" s="271" customFormat="1" ht="15.6" customHeight="1" x14ac:dyDescent="0.25">
      <c r="A97" s="270"/>
      <c r="B97" s="257"/>
      <c r="C97" s="257"/>
      <c r="D97" s="257"/>
      <c r="E97" s="30"/>
      <c r="F97" s="257"/>
      <c r="G97" s="257"/>
      <c r="H97" s="268"/>
      <c r="I97" s="257"/>
      <c r="J97" s="257"/>
      <c r="K97" s="269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7"/>
      <c r="AI97" s="257"/>
      <c r="AJ97" s="257"/>
    </row>
    <row r="98" spans="1:36" s="271" customFormat="1" ht="15.6" customHeight="1" x14ac:dyDescent="0.25">
      <c r="A98" s="270"/>
      <c r="B98" s="272"/>
      <c r="C98" s="272"/>
      <c r="D98" s="272"/>
      <c r="E98" s="24"/>
      <c r="F98" s="272"/>
      <c r="G98" s="272"/>
      <c r="H98" s="273"/>
      <c r="I98" s="272"/>
      <c r="J98" s="272"/>
      <c r="K98" s="274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57"/>
      <c r="AE98" s="257"/>
      <c r="AF98" s="257"/>
      <c r="AG98" s="257"/>
      <c r="AH98" s="257"/>
      <c r="AI98" s="257"/>
      <c r="AJ98" s="257"/>
    </row>
    <row r="99" spans="1:36" s="271" customFormat="1" ht="15.6" customHeight="1" x14ac:dyDescent="0.25">
      <c r="A99" s="270"/>
      <c r="B99" s="272"/>
      <c r="C99" s="272"/>
      <c r="D99" s="272"/>
      <c r="E99" s="24"/>
      <c r="F99" s="272"/>
      <c r="G99" s="272"/>
      <c r="H99" s="273"/>
      <c r="I99" s="272"/>
      <c r="J99" s="272"/>
      <c r="K99" s="274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57"/>
      <c r="AE99" s="257"/>
      <c r="AF99" s="257"/>
      <c r="AG99" s="257"/>
      <c r="AH99" s="257"/>
      <c r="AI99" s="257"/>
      <c r="AJ99" s="257"/>
    </row>
    <row r="100" spans="1:36" s="271" customFormat="1" ht="15.6" customHeight="1" x14ac:dyDescent="0.25">
      <c r="A100" s="270"/>
      <c r="B100" s="272"/>
      <c r="C100" s="272"/>
      <c r="D100" s="272"/>
      <c r="E100" s="24"/>
      <c r="F100" s="272"/>
      <c r="G100" s="272"/>
      <c r="H100" s="273"/>
      <c r="I100" s="272"/>
      <c r="J100" s="272"/>
      <c r="K100" s="274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57"/>
      <c r="AE100" s="257"/>
      <c r="AF100" s="257"/>
      <c r="AG100" s="257"/>
      <c r="AH100" s="257"/>
      <c r="AI100" s="257"/>
      <c r="AJ100" s="257"/>
    </row>
    <row r="101" spans="1:36" s="271" customFormat="1" ht="15.6" customHeight="1" x14ac:dyDescent="0.25">
      <c r="A101" s="270"/>
      <c r="B101" s="272"/>
      <c r="C101" s="272"/>
      <c r="D101" s="272"/>
      <c r="E101" s="24"/>
      <c r="F101" s="272"/>
      <c r="G101" s="272"/>
      <c r="H101" s="273"/>
      <c r="I101" s="272"/>
      <c r="J101" s="272"/>
      <c r="K101" s="274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57"/>
      <c r="AE101" s="257"/>
      <c r="AF101" s="257"/>
      <c r="AG101" s="257"/>
      <c r="AH101" s="257"/>
      <c r="AI101" s="257"/>
      <c r="AJ101" s="257"/>
    </row>
    <row r="102" spans="1:36" s="271" customFormat="1" ht="15.6" customHeight="1" x14ac:dyDescent="0.25">
      <c r="A102" s="270"/>
      <c r="B102" s="272"/>
      <c r="C102" s="272"/>
      <c r="D102" s="272"/>
      <c r="E102" s="24"/>
      <c r="F102" s="272"/>
      <c r="G102" s="272"/>
      <c r="H102" s="273"/>
      <c r="I102" s="272"/>
      <c r="J102" s="272"/>
      <c r="K102" s="274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57"/>
      <c r="AE102" s="257"/>
      <c r="AF102" s="257"/>
      <c r="AG102" s="257"/>
      <c r="AH102" s="257"/>
      <c r="AI102" s="257"/>
      <c r="AJ102" s="257"/>
    </row>
    <row r="103" spans="1:36" s="271" customFormat="1" ht="15.6" customHeight="1" x14ac:dyDescent="0.25">
      <c r="A103" s="270"/>
      <c r="B103" s="272"/>
      <c r="C103" s="272"/>
      <c r="D103" s="272"/>
      <c r="E103" s="24"/>
      <c r="F103" s="272"/>
      <c r="G103" s="272"/>
      <c r="H103" s="273"/>
      <c r="I103" s="272"/>
      <c r="J103" s="272"/>
      <c r="K103" s="274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57"/>
      <c r="AE103" s="257"/>
      <c r="AF103" s="257"/>
      <c r="AG103" s="257"/>
      <c r="AH103" s="257"/>
      <c r="AI103" s="257"/>
      <c r="AJ103" s="257"/>
    </row>
    <row r="104" spans="1:36" s="271" customFormat="1" ht="15.6" customHeight="1" x14ac:dyDescent="0.25">
      <c r="A104" s="270"/>
      <c r="B104" s="272"/>
      <c r="C104" s="272"/>
      <c r="D104" s="272"/>
      <c r="E104" s="24"/>
      <c r="F104" s="272"/>
      <c r="G104" s="272"/>
      <c r="H104" s="273"/>
      <c r="I104" s="272"/>
      <c r="J104" s="272"/>
      <c r="K104" s="274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57"/>
      <c r="AE104" s="257"/>
      <c r="AF104" s="257"/>
      <c r="AG104" s="257"/>
      <c r="AH104" s="257"/>
      <c r="AI104" s="257"/>
      <c r="AJ104" s="257"/>
    </row>
    <row r="105" spans="1:36" s="271" customFormat="1" ht="15.6" customHeight="1" x14ac:dyDescent="0.25">
      <c r="A105" s="270"/>
      <c r="B105" s="272"/>
      <c r="C105" s="272"/>
      <c r="D105" s="272"/>
      <c r="E105" s="24"/>
      <c r="F105" s="272"/>
      <c r="G105" s="272"/>
      <c r="H105" s="273"/>
      <c r="I105" s="272"/>
      <c r="J105" s="272"/>
      <c r="K105" s="274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57"/>
      <c r="AE105" s="257"/>
      <c r="AF105" s="257"/>
      <c r="AG105" s="257"/>
      <c r="AH105" s="257"/>
      <c r="AI105" s="257"/>
      <c r="AJ105" s="257"/>
    </row>
    <row r="106" spans="1:36" s="271" customFormat="1" ht="15.6" customHeight="1" x14ac:dyDescent="0.25">
      <c r="A106" s="270"/>
      <c r="B106" s="272"/>
      <c r="C106" s="272"/>
      <c r="D106" s="272"/>
      <c r="E106" s="24"/>
      <c r="F106" s="272"/>
      <c r="G106" s="272"/>
      <c r="H106" s="273"/>
      <c r="I106" s="272"/>
      <c r="J106" s="272"/>
      <c r="K106" s="274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57"/>
      <c r="AE106" s="257"/>
      <c r="AF106" s="257"/>
      <c r="AG106" s="257"/>
      <c r="AH106" s="257"/>
      <c r="AI106" s="257"/>
      <c r="AJ106" s="257"/>
    </row>
    <row r="107" spans="1:36" s="271" customFormat="1" ht="15.6" customHeight="1" x14ac:dyDescent="0.25">
      <c r="A107" s="270"/>
      <c r="B107" s="272"/>
      <c r="C107" s="272"/>
      <c r="D107" s="272"/>
      <c r="E107" s="24"/>
      <c r="F107" s="272"/>
      <c r="G107" s="272"/>
      <c r="H107" s="273"/>
      <c r="I107" s="272"/>
      <c r="J107" s="272"/>
      <c r="K107" s="274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57"/>
      <c r="AE107" s="257"/>
      <c r="AF107" s="257"/>
      <c r="AG107" s="257"/>
      <c r="AH107" s="257"/>
      <c r="AI107" s="257"/>
      <c r="AJ107" s="257"/>
    </row>
    <row r="108" spans="1:36" s="271" customFormat="1" ht="15.6" customHeight="1" x14ac:dyDescent="0.25">
      <c r="A108" s="270"/>
      <c r="B108" s="272"/>
      <c r="C108" s="272"/>
      <c r="D108" s="272"/>
      <c r="E108" s="24"/>
      <c r="F108" s="272"/>
      <c r="G108" s="272"/>
      <c r="H108" s="273"/>
      <c r="I108" s="272"/>
      <c r="J108" s="272"/>
      <c r="K108" s="274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57"/>
      <c r="AE108" s="257"/>
      <c r="AF108" s="257"/>
      <c r="AG108" s="257"/>
      <c r="AH108" s="257"/>
      <c r="AI108" s="257"/>
      <c r="AJ108" s="257"/>
    </row>
    <row r="109" spans="1:36" s="271" customFormat="1" ht="15.6" customHeight="1" x14ac:dyDescent="0.25">
      <c r="A109" s="270"/>
      <c r="B109" s="272"/>
      <c r="C109" s="272"/>
      <c r="D109" s="272"/>
      <c r="E109" s="24"/>
      <c r="F109" s="272"/>
      <c r="G109" s="272"/>
      <c r="H109" s="273"/>
      <c r="I109" s="272"/>
      <c r="J109" s="272"/>
      <c r="K109" s="274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57"/>
      <c r="AE109" s="257"/>
      <c r="AF109" s="257"/>
      <c r="AG109" s="257"/>
      <c r="AH109" s="257"/>
      <c r="AI109" s="257"/>
      <c r="AJ109" s="257"/>
    </row>
    <row r="110" spans="1:36" s="271" customFormat="1" ht="15.6" customHeight="1" x14ac:dyDescent="0.25">
      <c r="A110" s="270"/>
      <c r="B110" s="272"/>
      <c r="C110" s="272"/>
      <c r="D110" s="272"/>
      <c r="E110" s="24"/>
      <c r="F110" s="272"/>
      <c r="G110" s="272"/>
      <c r="H110" s="273"/>
      <c r="I110" s="272"/>
      <c r="J110" s="272"/>
      <c r="K110" s="274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57"/>
      <c r="AE110" s="257"/>
      <c r="AF110" s="257"/>
      <c r="AG110" s="257"/>
      <c r="AH110" s="257"/>
      <c r="AI110" s="257"/>
      <c r="AJ110" s="257"/>
    </row>
    <row r="111" spans="1:36" s="271" customFormat="1" ht="15.6" customHeight="1" x14ac:dyDescent="0.25">
      <c r="A111" s="270"/>
      <c r="B111" s="272"/>
      <c r="C111" s="272"/>
      <c r="D111" s="272"/>
      <c r="E111" s="24"/>
      <c r="F111" s="272"/>
      <c r="G111" s="272"/>
      <c r="H111" s="273"/>
      <c r="I111" s="272"/>
      <c r="J111" s="272"/>
      <c r="K111" s="274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57"/>
      <c r="AE111" s="257"/>
      <c r="AF111" s="257"/>
      <c r="AG111" s="257"/>
      <c r="AH111" s="257"/>
      <c r="AI111" s="257"/>
      <c r="AJ111" s="257"/>
    </row>
    <row r="112" spans="1:36" s="271" customFormat="1" ht="15.6" customHeight="1" x14ac:dyDescent="0.25">
      <c r="A112" s="270"/>
      <c r="B112" s="272"/>
      <c r="C112" s="272"/>
      <c r="D112" s="272"/>
      <c r="E112" s="24"/>
      <c r="F112" s="272"/>
      <c r="G112" s="272"/>
      <c r="H112" s="273"/>
      <c r="I112" s="272"/>
      <c r="J112" s="272"/>
      <c r="K112" s="274"/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57"/>
      <c r="AE112" s="257"/>
      <c r="AF112" s="257"/>
      <c r="AG112" s="257"/>
      <c r="AH112" s="257"/>
      <c r="AI112" s="257"/>
      <c r="AJ112" s="257"/>
    </row>
    <row r="113" spans="1:36" s="271" customFormat="1" ht="15.6" customHeight="1" x14ac:dyDescent="0.25">
      <c r="A113" s="270"/>
      <c r="B113" s="272"/>
      <c r="C113" s="272"/>
      <c r="D113" s="272"/>
      <c r="E113" s="24"/>
      <c r="F113" s="272"/>
      <c r="G113" s="272"/>
      <c r="H113" s="273"/>
      <c r="I113" s="272"/>
      <c r="J113" s="272"/>
      <c r="K113" s="274"/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57"/>
      <c r="AE113" s="257"/>
      <c r="AF113" s="257"/>
      <c r="AG113" s="257"/>
      <c r="AH113" s="257"/>
      <c r="AI113" s="257"/>
      <c r="AJ113" s="257"/>
    </row>
    <row r="114" spans="1:36" s="271" customFormat="1" ht="15.6" customHeight="1" x14ac:dyDescent="0.25">
      <c r="A114" s="270"/>
      <c r="B114" s="272"/>
      <c r="C114" s="272"/>
      <c r="D114" s="272"/>
      <c r="E114" s="24"/>
      <c r="F114" s="272"/>
      <c r="G114" s="272"/>
      <c r="H114" s="273"/>
      <c r="I114" s="272"/>
      <c r="J114" s="272"/>
      <c r="K114" s="274"/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57"/>
      <c r="AE114" s="257"/>
      <c r="AF114" s="257"/>
      <c r="AG114" s="257"/>
      <c r="AH114" s="257"/>
      <c r="AI114" s="257"/>
      <c r="AJ114" s="257"/>
    </row>
    <row r="115" spans="1:36" s="271" customFormat="1" ht="15.6" customHeight="1" x14ac:dyDescent="0.25">
      <c r="A115" s="270"/>
      <c r="B115" s="272"/>
      <c r="C115" s="272"/>
      <c r="D115" s="272"/>
      <c r="E115" s="24"/>
      <c r="F115" s="272"/>
      <c r="G115" s="272"/>
      <c r="H115" s="273"/>
      <c r="I115" s="272"/>
      <c r="J115" s="272"/>
      <c r="K115" s="274"/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57"/>
      <c r="AE115" s="257"/>
      <c r="AF115" s="257"/>
      <c r="AG115" s="257"/>
      <c r="AH115" s="257"/>
      <c r="AI115" s="257"/>
      <c r="AJ115" s="257"/>
    </row>
    <row r="116" spans="1:36" s="271" customFormat="1" ht="15.6" customHeight="1" x14ac:dyDescent="0.25">
      <c r="A116" s="270"/>
      <c r="B116" s="272"/>
      <c r="C116" s="272"/>
      <c r="D116" s="272"/>
      <c r="E116" s="24"/>
      <c r="F116" s="272"/>
      <c r="G116" s="272"/>
      <c r="H116" s="273"/>
      <c r="I116" s="272"/>
      <c r="J116" s="272"/>
      <c r="K116" s="274"/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57"/>
      <c r="AE116" s="257"/>
      <c r="AF116" s="257"/>
      <c r="AG116" s="257"/>
      <c r="AH116" s="257"/>
      <c r="AI116" s="257"/>
      <c r="AJ116" s="257"/>
    </row>
    <row r="117" spans="1:36" s="271" customFormat="1" ht="15.6" customHeight="1" x14ac:dyDescent="0.25">
      <c r="A117" s="270"/>
      <c r="B117" s="272"/>
      <c r="C117" s="272"/>
      <c r="D117" s="272"/>
      <c r="E117" s="24"/>
      <c r="F117" s="272"/>
      <c r="G117" s="272"/>
      <c r="H117" s="273"/>
      <c r="I117" s="272"/>
      <c r="J117" s="272"/>
      <c r="K117" s="274"/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57"/>
      <c r="AE117" s="257"/>
      <c r="AF117" s="257"/>
      <c r="AG117" s="257"/>
      <c r="AH117" s="257"/>
      <c r="AI117" s="257"/>
      <c r="AJ117" s="257"/>
    </row>
    <row r="118" spans="1:36" s="271" customFormat="1" ht="15.6" customHeight="1" x14ac:dyDescent="0.25">
      <c r="A118" s="270"/>
      <c r="B118" s="272"/>
      <c r="C118" s="272"/>
      <c r="D118" s="272"/>
      <c r="E118" s="24"/>
      <c r="F118" s="272"/>
      <c r="G118" s="272"/>
      <c r="H118" s="273"/>
      <c r="I118" s="272"/>
      <c r="J118" s="272"/>
      <c r="K118" s="274"/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57"/>
      <c r="AE118" s="257"/>
      <c r="AF118" s="257"/>
      <c r="AG118" s="257"/>
      <c r="AH118" s="257"/>
      <c r="AI118" s="257"/>
      <c r="AJ118" s="257"/>
    </row>
    <row r="119" spans="1:36" s="271" customFormat="1" ht="15.6" customHeight="1" x14ac:dyDescent="0.25">
      <c r="A119" s="270"/>
      <c r="B119" s="272"/>
      <c r="C119" s="272"/>
      <c r="D119" s="272"/>
      <c r="E119" s="24"/>
      <c r="F119" s="272"/>
      <c r="G119" s="272"/>
      <c r="H119" s="273"/>
      <c r="I119" s="272"/>
      <c r="J119" s="272"/>
      <c r="K119" s="274"/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57"/>
      <c r="AE119" s="257"/>
      <c r="AF119" s="257"/>
      <c r="AG119" s="257"/>
      <c r="AH119" s="257"/>
      <c r="AI119" s="257"/>
      <c r="AJ119" s="257"/>
    </row>
    <row r="120" spans="1:36" s="271" customFormat="1" ht="15.6" customHeight="1" x14ac:dyDescent="0.25">
      <c r="A120" s="270"/>
      <c r="B120" s="272"/>
      <c r="C120" s="272"/>
      <c r="D120" s="272"/>
      <c r="E120" s="24"/>
      <c r="F120" s="272"/>
      <c r="G120" s="272"/>
      <c r="H120" s="273"/>
      <c r="I120" s="272"/>
      <c r="J120" s="272"/>
      <c r="K120" s="274"/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57"/>
      <c r="AE120" s="257"/>
      <c r="AF120" s="257"/>
      <c r="AG120" s="257"/>
      <c r="AH120" s="257"/>
      <c r="AI120" s="257"/>
      <c r="AJ120" s="257"/>
    </row>
    <row r="121" spans="1:36" s="271" customFormat="1" ht="15.6" customHeight="1" x14ac:dyDescent="0.25">
      <c r="A121" s="270"/>
      <c r="B121" s="272"/>
      <c r="C121" s="272"/>
      <c r="D121" s="272"/>
      <c r="E121" s="24"/>
      <c r="F121" s="272"/>
      <c r="G121" s="272"/>
      <c r="H121" s="273"/>
      <c r="I121" s="272"/>
      <c r="J121" s="272"/>
      <c r="K121" s="274"/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57"/>
      <c r="AE121" s="257"/>
      <c r="AF121" s="257"/>
      <c r="AG121" s="257"/>
      <c r="AH121" s="257"/>
      <c r="AI121" s="257"/>
      <c r="AJ121" s="257"/>
    </row>
    <row r="122" spans="1:36" s="271" customFormat="1" ht="15.6" customHeight="1" x14ac:dyDescent="0.25">
      <c r="A122" s="270"/>
      <c r="B122" s="272"/>
      <c r="C122" s="272"/>
      <c r="D122" s="272"/>
      <c r="E122" s="24"/>
      <c r="F122" s="272"/>
      <c r="G122" s="272"/>
      <c r="H122" s="273"/>
      <c r="I122" s="272"/>
      <c r="J122" s="272"/>
      <c r="K122" s="274"/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57"/>
      <c r="AE122" s="257"/>
      <c r="AF122" s="257"/>
      <c r="AG122" s="257"/>
      <c r="AH122" s="257"/>
      <c r="AI122" s="257"/>
      <c r="AJ122" s="257"/>
    </row>
    <row r="123" spans="1:36" s="271" customFormat="1" ht="15.6" customHeight="1" x14ac:dyDescent="0.25">
      <c r="A123" s="270"/>
      <c r="B123" s="272"/>
      <c r="C123" s="272"/>
      <c r="D123" s="272"/>
      <c r="E123" s="24"/>
      <c r="F123" s="272"/>
      <c r="G123" s="272"/>
      <c r="H123" s="273"/>
      <c r="I123" s="272"/>
      <c r="J123" s="272"/>
      <c r="K123" s="274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57"/>
      <c r="AE123" s="257"/>
      <c r="AF123" s="257"/>
      <c r="AG123" s="257"/>
      <c r="AH123" s="257"/>
      <c r="AI123" s="257"/>
      <c r="AJ123" s="257"/>
    </row>
    <row r="124" spans="1:36" s="271" customFormat="1" ht="15.6" customHeight="1" x14ac:dyDescent="0.25">
      <c r="A124" s="270"/>
      <c r="B124" s="272"/>
      <c r="C124" s="272"/>
      <c r="D124" s="272"/>
      <c r="E124" s="24"/>
      <c r="F124" s="272"/>
      <c r="G124" s="272"/>
      <c r="H124" s="273"/>
      <c r="I124" s="272"/>
      <c r="J124" s="272"/>
      <c r="K124" s="274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57"/>
      <c r="AE124" s="257"/>
      <c r="AF124" s="257"/>
      <c r="AG124" s="257"/>
      <c r="AH124" s="257"/>
      <c r="AI124" s="257"/>
      <c r="AJ124" s="257"/>
    </row>
    <row r="125" spans="1:36" s="271" customFormat="1" ht="15.6" customHeight="1" x14ac:dyDescent="0.25">
      <c r="A125" s="270"/>
      <c r="B125" s="272"/>
      <c r="C125" s="272"/>
      <c r="D125" s="272"/>
      <c r="E125" s="24"/>
      <c r="F125" s="272"/>
      <c r="G125" s="272"/>
      <c r="H125" s="273"/>
      <c r="I125" s="272"/>
      <c r="J125" s="272"/>
      <c r="K125" s="274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57"/>
      <c r="AE125" s="257"/>
      <c r="AF125" s="257"/>
      <c r="AG125" s="257"/>
      <c r="AH125" s="257"/>
      <c r="AI125" s="257"/>
      <c r="AJ125" s="257"/>
    </row>
    <row r="126" spans="1:36" s="271" customFormat="1" ht="15.6" customHeight="1" x14ac:dyDescent="0.25">
      <c r="A126" s="270"/>
      <c r="B126" s="272"/>
      <c r="C126" s="272"/>
      <c r="D126" s="272"/>
      <c r="E126" s="24"/>
      <c r="F126" s="272"/>
      <c r="G126" s="272"/>
      <c r="H126" s="273"/>
      <c r="I126" s="272"/>
      <c r="J126" s="272"/>
      <c r="K126" s="274"/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57"/>
      <c r="AE126" s="257"/>
      <c r="AF126" s="257"/>
      <c r="AG126" s="257"/>
      <c r="AH126" s="257"/>
      <c r="AI126" s="257"/>
      <c r="AJ126" s="257"/>
    </row>
    <row r="127" spans="1:36" s="271" customFormat="1" ht="15.6" customHeight="1" x14ac:dyDescent="0.25">
      <c r="A127" s="270"/>
      <c r="B127" s="272"/>
      <c r="C127" s="272"/>
      <c r="D127" s="272"/>
      <c r="E127" s="24"/>
      <c r="F127" s="272"/>
      <c r="G127" s="272"/>
      <c r="H127" s="273"/>
      <c r="I127" s="272"/>
      <c r="J127" s="272"/>
      <c r="K127" s="274"/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57"/>
      <c r="AE127" s="257"/>
      <c r="AF127" s="257"/>
      <c r="AG127" s="257"/>
      <c r="AH127" s="257"/>
      <c r="AI127" s="257"/>
      <c r="AJ127" s="257"/>
    </row>
    <row r="128" spans="1:36" s="271" customFormat="1" ht="15.6" customHeight="1" x14ac:dyDescent="0.25">
      <c r="A128" s="270"/>
      <c r="B128" s="272"/>
      <c r="C128" s="272"/>
      <c r="D128" s="272"/>
      <c r="E128" s="24"/>
      <c r="F128" s="272"/>
      <c r="G128" s="272"/>
      <c r="H128" s="273"/>
      <c r="I128" s="272"/>
      <c r="J128" s="272"/>
      <c r="K128" s="274"/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57"/>
      <c r="AE128" s="257"/>
      <c r="AF128" s="257"/>
      <c r="AG128" s="257"/>
      <c r="AH128" s="257"/>
      <c r="AI128" s="257"/>
      <c r="AJ128" s="257"/>
    </row>
    <row r="129" spans="1:36" s="271" customFormat="1" ht="15.6" customHeight="1" x14ac:dyDescent="0.25">
      <c r="A129" s="270"/>
      <c r="B129" s="272"/>
      <c r="C129" s="272"/>
      <c r="D129" s="272"/>
      <c r="E129" s="24"/>
      <c r="F129" s="272"/>
      <c r="G129" s="272"/>
      <c r="H129" s="273"/>
      <c r="I129" s="272"/>
      <c r="J129" s="272"/>
      <c r="K129" s="274"/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57"/>
      <c r="AE129" s="257"/>
      <c r="AF129" s="257"/>
      <c r="AG129" s="257"/>
      <c r="AH129" s="257"/>
      <c r="AI129" s="257"/>
      <c r="AJ129" s="257"/>
    </row>
    <row r="130" spans="1:36" s="271" customFormat="1" ht="15.6" customHeight="1" x14ac:dyDescent="0.25">
      <c r="A130" s="270"/>
      <c r="B130" s="272"/>
      <c r="C130" s="272"/>
      <c r="D130" s="272"/>
      <c r="E130" s="24"/>
      <c r="F130" s="272"/>
      <c r="G130" s="272"/>
      <c r="H130" s="273"/>
      <c r="I130" s="272"/>
      <c r="J130" s="272"/>
      <c r="K130" s="274"/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57"/>
      <c r="AE130" s="257"/>
      <c r="AF130" s="257"/>
      <c r="AG130" s="257"/>
      <c r="AH130" s="257"/>
      <c r="AI130" s="257"/>
      <c r="AJ130" s="257"/>
    </row>
    <row r="131" spans="1:36" s="271" customFormat="1" ht="15.6" customHeight="1" x14ac:dyDescent="0.25">
      <c r="A131" s="270"/>
      <c r="B131" s="272"/>
      <c r="C131" s="272"/>
      <c r="D131" s="272"/>
      <c r="E131" s="24"/>
      <c r="F131" s="272"/>
      <c r="G131" s="272"/>
      <c r="H131" s="273"/>
      <c r="I131" s="272"/>
      <c r="J131" s="272"/>
      <c r="K131" s="274"/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57"/>
      <c r="AE131" s="257"/>
      <c r="AF131" s="257"/>
      <c r="AG131" s="257"/>
      <c r="AH131" s="257"/>
      <c r="AI131" s="257"/>
      <c r="AJ131" s="257"/>
    </row>
    <row r="132" spans="1:36" s="271" customFormat="1" ht="15.6" customHeight="1" x14ac:dyDescent="0.25">
      <c r="A132" s="270"/>
      <c r="B132" s="272"/>
      <c r="C132" s="272"/>
      <c r="D132" s="272"/>
      <c r="E132" s="24"/>
      <c r="F132" s="272"/>
      <c r="G132" s="272"/>
      <c r="H132" s="273"/>
      <c r="I132" s="272"/>
      <c r="J132" s="272"/>
      <c r="K132" s="274"/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57"/>
      <c r="AE132" s="257"/>
      <c r="AF132" s="257"/>
      <c r="AG132" s="257"/>
      <c r="AH132" s="257"/>
      <c r="AI132" s="257"/>
      <c r="AJ132" s="257"/>
    </row>
    <row r="133" spans="1:36" s="271" customFormat="1" ht="15.6" customHeight="1" x14ac:dyDescent="0.25">
      <c r="A133" s="270"/>
      <c r="B133" s="272"/>
      <c r="C133" s="272"/>
      <c r="D133" s="272"/>
      <c r="E133" s="24"/>
      <c r="F133" s="272"/>
      <c r="G133" s="272"/>
      <c r="H133" s="273"/>
      <c r="I133" s="272"/>
      <c r="J133" s="272"/>
      <c r="K133" s="274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57"/>
      <c r="AE133" s="257"/>
      <c r="AF133" s="257"/>
      <c r="AG133" s="257"/>
      <c r="AH133" s="257"/>
      <c r="AI133" s="257"/>
      <c r="AJ133" s="257"/>
    </row>
    <row r="134" spans="1:36" s="271" customFormat="1" ht="15.6" customHeight="1" x14ac:dyDescent="0.25">
      <c r="A134" s="270"/>
      <c r="B134" s="272"/>
      <c r="C134" s="272"/>
      <c r="D134" s="272"/>
      <c r="E134" s="24"/>
      <c r="F134" s="272"/>
      <c r="G134" s="272"/>
      <c r="H134" s="273"/>
      <c r="I134" s="272"/>
      <c r="J134" s="272"/>
      <c r="K134" s="274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57"/>
      <c r="AE134" s="257"/>
      <c r="AF134" s="257"/>
      <c r="AG134" s="257"/>
      <c r="AH134" s="257"/>
      <c r="AI134" s="257"/>
      <c r="AJ134" s="257"/>
    </row>
    <row r="135" spans="1:36" s="271" customFormat="1" ht="15.6" customHeight="1" x14ac:dyDescent="0.25">
      <c r="A135" s="270"/>
      <c r="B135" s="272"/>
      <c r="C135" s="272"/>
      <c r="D135" s="272"/>
      <c r="E135" s="24"/>
      <c r="F135" s="272"/>
      <c r="G135" s="272"/>
      <c r="H135" s="273"/>
      <c r="I135" s="272"/>
      <c r="J135" s="272"/>
      <c r="K135" s="274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57"/>
      <c r="AE135" s="257"/>
      <c r="AF135" s="257"/>
      <c r="AG135" s="257"/>
      <c r="AH135" s="257"/>
      <c r="AI135" s="257"/>
      <c r="AJ135" s="257"/>
    </row>
    <row r="136" spans="1:36" s="271" customFormat="1" ht="15.6" customHeight="1" x14ac:dyDescent="0.25">
      <c r="A136" s="270"/>
      <c r="B136" s="272"/>
      <c r="C136" s="272"/>
      <c r="D136" s="272"/>
      <c r="E136" s="24"/>
      <c r="F136" s="272"/>
      <c r="G136" s="272"/>
      <c r="H136" s="273"/>
      <c r="I136" s="272"/>
      <c r="J136" s="272"/>
      <c r="K136" s="274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57"/>
      <c r="AE136" s="257"/>
      <c r="AF136" s="257"/>
      <c r="AG136" s="257"/>
      <c r="AH136" s="257"/>
      <c r="AI136" s="257"/>
      <c r="AJ136" s="257"/>
    </row>
    <row r="137" spans="1:36" s="271" customFormat="1" ht="15.6" customHeight="1" x14ac:dyDescent="0.25">
      <c r="A137" s="270"/>
      <c r="B137" s="272"/>
      <c r="C137" s="272"/>
      <c r="D137" s="272"/>
      <c r="E137" s="24"/>
      <c r="F137" s="272"/>
      <c r="G137" s="272"/>
      <c r="H137" s="273"/>
      <c r="I137" s="272"/>
      <c r="J137" s="272"/>
      <c r="K137" s="274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57"/>
      <c r="AE137" s="257"/>
      <c r="AF137" s="257"/>
      <c r="AG137" s="257"/>
      <c r="AH137" s="257"/>
      <c r="AI137" s="257"/>
      <c r="AJ137" s="257"/>
    </row>
    <row r="138" spans="1:36" s="271" customFormat="1" ht="15.6" customHeight="1" x14ac:dyDescent="0.25">
      <c r="A138" s="270"/>
      <c r="B138" s="272"/>
      <c r="C138" s="272"/>
      <c r="D138" s="272"/>
      <c r="E138" s="24"/>
      <c r="F138" s="272"/>
      <c r="G138" s="272"/>
      <c r="H138" s="273"/>
      <c r="I138" s="272"/>
      <c r="J138" s="272"/>
      <c r="K138" s="274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57"/>
      <c r="AE138" s="257"/>
      <c r="AF138" s="257"/>
      <c r="AG138" s="257"/>
      <c r="AH138" s="257"/>
      <c r="AI138" s="257"/>
      <c r="AJ138" s="257"/>
    </row>
    <row r="139" spans="1:36" s="271" customFormat="1" ht="15.6" customHeight="1" x14ac:dyDescent="0.25">
      <c r="A139" s="270"/>
      <c r="B139" s="272"/>
      <c r="C139" s="272"/>
      <c r="D139" s="272"/>
      <c r="E139" s="24"/>
      <c r="F139" s="272"/>
      <c r="G139" s="272"/>
      <c r="H139" s="273"/>
      <c r="I139" s="272"/>
      <c r="J139" s="272"/>
      <c r="K139" s="274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57"/>
      <c r="AE139" s="257"/>
      <c r="AF139" s="257"/>
      <c r="AG139" s="257"/>
      <c r="AH139" s="257"/>
      <c r="AI139" s="257"/>
      <c r="AJ139" s="257"/>
    </row>
    <row r="140" spans="1:36" s="271" customFormat="1" ht="15.6" customHeight="1" x14ac:dyDescent="0.25">
      <c r="A140" s="270"/>
      <c r="B140" s="272"/>
      <c r="C140" s="272"/>
      <c r="D140" s="272"/>
      <c r="E140" s="24"/>
      <c r="F140" s="272"/>
      <c r="G140" s="272"/>
      <c r="H140" s="273"/>
      <c r="I140" s="272"/>
      <c r="J140" s="272"/>
      <c r="K140" s="274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57"/>
      <c r="AE140" s="257"/>
      <c r="AF140" s="257"/>
      <c r="AG140" s="257"/>
      <c r="AH140" s="257"/>
      <c r="AI140" s="257"/>
      <c r="AJ140" s="257"/>
    </row>
    <row r="141" spans="1:36" s="271" customFormat="1" ht="15.6" customHeight="1" x14ac:dyDescent="0.25">
      <c r="A141" s="270"/>
      <c r="B141" s="272"/>
      <c r="C141" s="272"/>
      <c r="D141" s="272"/>
      <c r="E141" s="24"/>
      <c r="F141" s="272"/>
      <c r="G141" s="272"/>
      <c r="H141" s="273"/>
      <c r="I141" s="272"/>
      <c r="J141" s="272"/>
      <c r="K141" s="274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57"/>
      <c r="AE141" s="257"/>
      <c r="AF141" s="257"/>
      <c r="AG141" s="257"/>
      <c r="AH141" s="257"/>
      <c r="AI141" s="257"/>
      <c r="AJ141" s="257"/>
    </row>
    <row r="142" spans="1:36" s="271" customFormat="1" ht="15.6" customHeight="1" x14ac:dyDescent="0.25">
      <c r="A142" s="270"/>
      <c r="B142" s="272"/>
      <c r="C142" s="272"/>
      <c r="D142" s="272"/>
      <c r="E142" s="24"/>
      <c r="F142" s="272"/>
      <c r="G142" s="272"/>
      <c r="H142" s="273"/>
      <c r="I142" s="272"/>
      <c r="J142" s="272"/>
      <c r="K142" s="274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57"/>
      <c r="AE142" s="257"/>
      <c r="AF142" s="257"/>
      <c r="AG142" s="257"/>
      <c r="AH142" s="257"/>
      <c r="AI142" s="257"/>
      <c r="AJ142" s="257"/>
    </row>
    <row r="143" spans="1:36" s="271" customFormat="1" ht="15.6" customHeight="1" x14ac:dyDescent="0.25">
      <c r="A143" s="270"/>
      <c r="B143" s="272"/>
      <c r="C143" s="272"/>
      <c r="D143" s="272"/>
      <c r="E143" s="24"/>
      <c r="F143" s="272"/>
      <c r="G143" s="272"/>
      <c r="H143" s="273"/>
      <c r="I143" s="272"/>
      <c r="J143" s="272"/>
      <c r="K143" s="274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57"/>
      <c r="AE143" s="257"/>
      <c r="AF143" s="257"/>
      <c r="AG143" s="257"/>
      <c r="AH143" s="257"/>
      <c r="AI143" s="257"/>
      <c r="AJ143" s="257"/>
    </row>
    <row r="144" spans="1:36" s="271" customFormat="1" ht="15.6" customHeight="1" x14ac:dyDescent="0.25">
      <c r="A144" s="270"/>
      <c r="B144" s="272"/>
      <c r="C144" s="272"/>
      <c r="D144" s="272"/>
      <c r="E144" s="24"/>
      <c r="F144" s="272"/>
      <c r="G144" s="272"/>
      <c r="H144" s="273"/>
      <c r="I144" s="272"/>
      <c r="J144" s="272"/>
      <c r="K144" s="274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57"/>
      <c r="AE144" s="257"/>
      <c r="AF144" s="257"/>
      <c r="AG144" s="257"/>
      <c r="AH144" s="257"/>
      <c r="AI144" s="257"/>
      <c r="AJ144" s="257"/>
    </row>
    <row r="145" spans="1:36" s="271" customFormat="1" ht="15.6" customHeight="1" x14ac:dyDescent="0.25">
      <c r="A145" s="270"/>
      <c r="B145" s="272"/>
      <c r="C145" s="272"/>
      <c r="D145" s="272"/>
      <c r="E145" s="24"/>
      <c r="F145" s="272"/>
      <c r="G145" s="272"/>
      <c r="H145" s="273"/>
      <c r="I145" s="272"/>
      <c r="J145" s="272"/>
      <c r="K145" s="274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57"/>
      <c r="AE145" s="257"/>
      <c r="AF145" s="257"/>
      <c r="AG145" s="257"/>
      <c r="AH145" s="257"/>
      <c r="AI145" s="257"/>
      <c r="AJ145" s="257"/>
    </row>
    <row r="146" spans="1:36" s="271" customFormat="1" ht="15.6" customHeight="1" x14ac:dyDescent="0.25">
      <c r="A146" s="270"/>
      <c r="B146" s="272"/>
      <c r="C146" s="272"/>
      <c r="D146" s="272"/>
      <c r="E146" s="24"/>
      <c r="F146" s="272"/>
      <c r="G146" s="272"/>
      <c r="H146" s="273"/>
      <c r="I146" s="272"/>
      <c r="J146" s="272"/>
      <c r="K146" s="274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57"/>
      <c r="AE146" s="257"/>
      <c r="AF146" s="257"/>
      <c r="AG146" s="257"/>
      <c r="AH146" s="257"/>
      <c r="AI146" s="257"/>
      <c r="AJ146" s="257"/>
    </row>
    <row r="147" spans="1:36" s="271" customFormat="1" ht="15.6" customHeight="1" x14ac:dyDescent="0.25">
      <c r="A147" s="270"/>
      <c r="B147" s="272"/>
      <c r="C147" s="272"/>
      <c r="D147" s="272"/>
      <c r="E147" s="24"/>
      <c r="F147" s="272"/>
      <c r="G147" s="272"/>
      <c r="H147" s="273"/>
      <c r="I147" s="272"/>
      <c r="J147" s="272"/>
      <c r="K147" s="274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57"/>
      <c r="AE147" s="257"/>
      <c r="AF147" s="257"/>
      <c r="AG147" s="257"/>
      <c r="AH147" s="257"/>
      <c r="AI147" s="257"/>
      <c r="AJ147" s="257"/>
    </row>
    <row r="148" spans="1:36" s="271" customFormat="1" ht="15.6" customHeight="1" x14ac:dyDescent="0.25">
      <c r="A148" s="270"/>
      <c r="B148" s="272"/>
      <c r="C148" s="272"/>
      <c r="D148" s="272"/>
      <c r="E148" s="24"/>
      <c r="F148" s="272"/>
      <c r="G148" s="272"/>
      <c r="H148" s="273"/>
      <c r="I148" s="272"/>
      <c r="J148" s="272"/>
      <c r="K148" s="274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57"/>
      <c r="AE148" s="257"/>
      <c r="AF148" s="257"/>
      <c r="AG148" s="257"/>
      <c r="AH148" s="257"/>
      <c r="AI148" s="257"/>
      <c r="AJ148" s="257"/>
    </row>
    <row r="149" spans="1:36" s="271" customFormat="1" ht="15.6" customHeight="1" x14ac:dyDescent="0.25">
      <c r="A149" s="270"/>
      <c r="B149" s="272"/>
      <c r="C149" s="272"/>
      <c r="D149" s="272"/>
      <c r="E149" s="24"/>
      <c r="F149" s="272"/>
      <c r="G149" s="272"/>
      <c r="H149" s="273"/>
      <c r="I149" s="272"/>
      <c r="J149" s="272"/>
      <c r="K149" s="274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57"/>
      <c r="AE149" s="257"/>
      <c r="AF149" s="257"/>
      <c r="AG149" s="257"/>
      <c r="AH149" s="257"/>
      <c r="AI149" s="257"/>
      <c r="AJ149" s="257"/>
    </row>
    <row r="150" spans="1:36" s="271" customFormat="1" ht="15.6" customHeight="1" x14ac:dyDescent="0.25">
      <c r="A150" s="270"/>
      <c r="B150" s="272"/>
      <c r="C150" s="272"/>
      <c r="D150" s="272"/>
      <c r="E150" s="24"/>
      <c r="F150" s="272"/>
      <c r="G150" s="272"/>
      <c r="H150" s="273"/>
      <c r="I150" s="272"/>
      <c r="J150" s="272"/>
      <c r="K150" s="274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57"/>
      <c r="AE150" s="257"/>
      <c r="AF150" s="257"/>
      <c r="AG150" s="257"/>
      <c r="AH150" s="257"/>
      <c r="AI150" s="257"/>
      <c r="AJ150" s="257"/>
    </row>
    <row r="151" spans="1:36" s="271" customFormat="1" ht="15.6" customHeight="1" x14ac:dyDescent="0.25">
      <c r="A151" s="270"/>
      <c r="B151" s="272"/>
      <c r="C151" s="272"/>
      <c r="D151" s="272"/>
      <c r="E151" s="24"/>
      <c r="F151" s="272"/>
      <c r="G151" s="272"/>
      <c r="H151" s="273"/>
      <c r="I151" s="272"/>
      <c r="J151" s="272"/>
      <c r="K151" s="274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57"/>
      <c r="AE151" s="257"/>
      <c r="AF151" s="257"/>
      <c r="AG151" s="257"/>
      <c r="AH151" s="257"/>
      <c r="AI151" s="257"/>
      <c r="AJ151" s="257"/>
    </row>
    <row r="152" spans="1:36" s="271" customFormat="1" ht="15.6" customHeight="1" x14ac:dyDescent="0.25">
      <c r="A152" s="270"/>
      <c r="B152" s="272"/>
      <c r="C152" s="272"/>
      <c r="D152" s="272"/>
      <c r="E152" s="24"/>
      <c r="F152" s="272"/>
      <c r="G152" s="272"/>
      <c r="H152" s="273"/>
      <c r="I152" s="272"/>
      <c r="J152" s="272"/>
      <c r="K152" s="274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57"/>
      <c r="AE152" s="257"/>
      <c r="AF152" s="257"/>
      <c r="AG152" s="257"/>
      <c r="AH152" s="257"/>
      <c r="AI152" s="257"/>
      <c r="AJ152" s="257"/>
    </row>
    <row r="153" spans="1:36" s="271" customFormat="1" ht="15.6" customHeight="1" x14ac:dyDescent="0.25">
      <c r="A153" s="270"/>
      <c r="B153" s="272"/>
      <c r="C153" s="272"/>
      <c r="D153" s="272"/>
      <c r="E153" s="24"/>
      <c r="F153" s="272"/>
      <c r="G153" s="272"/>
      <c r="H153" s="273"/>
      <c r="I153" s="272"/>
      <c r="J153" s="272"/>
      <c r="K153" s="274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57"/>
      <c r="AE153" s="257"/>
      <c r="AF153" s="257"/>
      <c r="AG153" s="257"/>
      <c r="AH153" s="257"/>
      <c r="AI153" s="257"/>
      <c r="AJ153" s="257"/>
    </row>
    <row r="154" spans="1:36" s="271" customFormat="1" ht="15.6" customHeight="1" x14ac:dyDescent="0.25">
      <c r="A154" s="270"/>
      <c r="B154" s="272"/>
      <c r="C154" s="272"/>
      <c r="D154" s="272"/>
      <c r="E154" s="24"/>
      <c r="F154" s="272"/>
      <c r="G154" s="272"/>
      <c r="H154" s="273"/>
      <c r="I154" s="272"/>
      <c r="J154" s="272"/>
      <c r="K154" s="274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57"/>
      <c r="AE154" s="257"/>
      <c r="AF154" s="257"/>
      <c r="AG154" s="257"/>
      <c r="AH154" s="257"/>
      <c r="AI154" s="257"/>
      <c r="AJ154" s="257"/>
    </row>
    <row r="155" spans="1:36" s="271" customFormat="1" ht="15.6" customHeight="1" x14ac:dyDescent="0.25">
      <c r="A155" s="270"/>
      <c r="B155" s="272"/>
      <c r="C155" s="272"/>
      <c r="D155" s="272"/>
      <c r="E155" s="24"/>
      <c r="F155" s="272"/>
      <c r="G155" s="272"/>
      <c r="H155" s="273"/>
      <c r="I155" s="272"/>
      <c r="J155" s="272"/>
      <c r="K155" s="274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57"/>
      <c r="AE155" s="257"/>
      <c r="AF155" s="257"/>
      <c r="AG155" s="257"/>
      <c r="AH155" s="257"/>
      <c r="AI155" s="257"/>
      <c r="AJ155" s="257"/>
    </row>
    <row r="156" spans="1:36" s="271" customFormat="1" ht="15.6" customHeight="1" x14ac:dyDescent="0.25">
      <c r="A156" s="270"/>
      <c r="B156" s="272"/>
      <c r="C156" s="272"/>
      <c r="D156" s="272"/>
      <c r="E156" s="24"/>
      <c r="F156" s="272"/>
      <c r="G156" s="272"/>
      <c r="H156" s="273"/>
      <c r="I156" s="272"/>
      <c r="J156" s="272"/>
      <c r="K156" s="274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57"/>
      <c r="AE156" s="257"/>
      <c r="AF156" s="257"/>
      <c r="AG156" s="257"/>
      <c r="AH156" s="257"/>
      <c r="AI156" s="257"/>
      <c r="AJ156" s="257"/>
    </row>
    <row r="157" spans="1:36" s="271" customFormat="1" ht="15.6" customHeight="1" x14ac:dyDescent="0.25">
      <c r="A157" s="270"/>
      <c r="B157" s="272"/>
      <c r="C157" s="272"/>
      <c r="D157" s="272"/>
      <c r="E157" s="24"/>
      <c r="F157" s="272"/>
      <c r="G157" s="272"/>
      <c r="H157" s="273"/>
      <c r="I157" s="272"/>
      <c r="J157" s="272"/>
      <c r="K157" s="274"/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57"/>
      <c r="AE157" s="257"/>
      <c r="AF157" s="257"/>
      <c r="AG157" s="257"/>
      <c r="AH157" s="257"/>
      <c r="AI157" s="257"/>
      <c r="AJ157" s="257"/>
    </row>
    <row r="158" spans="1:36" s="271" customFormat="1" ht="15.6" customHeight="1" x14ac:dyDescent="0.25">
      <c r="A158" s="270"/>
      <c r="B158" s="272"/>
      <c r="C158" s="272"/>
      <c r="D158" s="272"/>
      <c r="E158" s="24"/>
      <c r="F158" s="272"/>
      <c r="G158" s="272"/>
      <c r="H158" s="273"/>
      <c r="I158" s="272"/>
      <c r="J158" s="272"/>
      <c r="K158" s="274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57"/>
      <c r="AE158" s="257"/>
      <c r="AF158" s="257"/>
      <c r="AG158" s="257"/>
      <c r="AH158" s="257"/>
      <c r="AI158" s="257"/>
      <c r="AJ158" s="257"/>
    </row>
    <row r="159" spans="1:36" s="271" customFormat="1" ht="15.6" customHeight="1" x14ac:dyDescent="0.25">
      <c r="A159" s="270"/>
      <c r="B159" s="272"/>
      <c r="C159" s="272"/>
      <c r="D159" s="272"/>
      <c r="E159" s="24"/>
      <c r="F159" s="272"/>
      <c r="G159" s="272"/>
      <c r="H159" s="273"/>
      <c r="I159" s="272"/>
      <c r="J159" s="272"/>
      <c r="K159" s="274"/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57"/>
      <c r="AE159" s="257"/>
      <c r="AF159" s="257"/>
      <c r="AG159" s="257"/>
      <c r="AH159" s="257"/>
      <c r="AI159" s="257"/>
      <c r="AJ159" s="257"/>
    </row>
    <row r="160" spans="1:36" s="271" customFormat="1" ht="15.6" customHeight="1" x14ac:dyDescent="0.25">
      <c r="A160" s="270"/>
      <c r="B160" s="272"/>
      <c r="C160" s="272"/>
      <c r="D160" s="272"/>
      <c r="E160" s="24"/>
      <c r="F160" s="272"/>
      <c r="G160" s="272"/>
      <c r="H160" s="273"/>
      <c r="I160" s="272"/>
      <c r="J160" s="272"/>
      <c r="K160" s="274"/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57"/>
      <c r="AE160" s="257"/>
      <c r="AF160" s="257"/>
      <c r="AG160" s="257"/>
      <c r="AH160" s="257"/>
      <c r="AI160" s="257"/>
      <c r="AJ160" s="257"/>
    </row>
    <row r="161" spans="1:36" s="271" customFormat="1" ht="15.6" customHeight="1" x14ac:dyDescent="0.25">
      <c r="A161" s="270"/>
      <c r="B161" s="272"/>
      <c r="C161" s="272"/>
      <c r="D161" s="272"/>
      <c r="E161" s="24"/>
      <c r="F161" s="272"/>
      <c r="G161" s="272"/>
      <c r="H161" s="273"/>
      <c r="I161" s="272"/>
      <c r="J161" s="272"/>
      <c r="K161" s="274"/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57"/>
      <c r="AE161" s="257"/>
      <c r="AF161" s="257"/>
      <c r="AG161" s="257"/>
      <c r="AH161" s="257"/>
      <c r="AI161" s="257"/>
      <c r="AJ161" s="257"/>
    </row>
    <row r="162" spans="1:36" s="271" customFormat="1" ht="15.6" customHeight="1" x14ac:dyDescent="0.25">
      <c r="A162" s="270"/>
      <c r="B162" s="272"/>
      <c r="C162" s="272"/>
      <c r="D162" s="272"/>
      <c r="E162" s="24"/>
      <c r="F162" s="272"/>
      <c r="G162" s="272"/>
      <c r="H162" s="273"/>
      <c r="I162" s="272"/>
      <c r="J162" s="272"/>
      <c r="K162" s="274"/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57"/>
      <c r="AE162" s="257"/>
      <c r="AF162" s="257"/>
      <c r="AG162" s="257"/>
      <c r="AH162" s="257"/>
      <c r="AI162" s="257"/>
      <c r="AJ162" s="257"/>
    </row>
    <row r="163" spans="1:36" s="271" customFormat="1" ht="15.6" customHeight="1" x14ac:dyDescent="0.25">
      <c r="A163" s="270"/>
      <c r="B163" s="272"/>
      <c r="C163" s="272"/>
      <c r="D163" s="272"/>
      <c r="E163" s="24"/>
      <c r="F163" s="272"/>
      <c r="G163" s="272"/>
      <c r="H163" s="273"/>
      <c r="I163" s="272"/>
      <c r="J163" s="272"/>
      <c r="K163" s="274"/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57"/>
      <c r="AE163" s="257"/>
      <c r="AF163" s="257"/>
      <c r="AG163" s="257"/>
      <c r="AH163" s="257"/>
      <c r="AI163" s="257"/>
      <c r="AJ163" s="257"/>
    </row>
    <row r="164" spans="1:36" s="271" customFormat="1" ht="15.6" customHeight="1" x14ac:dyDescent="0.25">
      <c r="A164" s="270"/>
      <c r="B164" s="272"/>
      <c r="C164" s="272"/>
      <c r="D164" s="272"/>
      <c r="E164" s="24"/>
      <c r="F164" s="272"/>
      <c r="G164" s="272"/>
      <c r="H164" s="273"/>
      <c r="I164" s="272"/>
      <c r="J164" s="272"/>
      <c r="K164" s="274"/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57"/>
      <c r="AE164" s="257"/>
      <c r="AF164" s="257"/>
      <c r="AG164" s="257"/>
      <c r="AH164" s="257"/>
      <c r="AI164" s="257"/>
      <c r="AJ164" s="257"/>
    </row>
    <row r="165" spans="1:36" s="271" customFormat="1" ht="15.6" customHeight="1" x14ac:dyDescent="0.25">
      <c r="A165" s="270"/>
      <c r="B165" s="272"/>
      <c r="C165" s="272"/>
      <c r="D165" s="272"/>
      <c r="E165" s="24"/>
      <c r="F165" s="272"/>
      <c r="G165" s="272"/>
      <c r="H165" s="273"/>
      <c r="I165" s="272"/>
      <c r="J165" s="272"/>
      <c r="K165" s="274"/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57"/>
      <c r="AE165" s="257"/>
      <c r="AF165" s="257"/>
      <c r="AG165" s="257"/>
      <c r="AH165" s="257"/>
      <c r="AI165" s="257"/>
      <c r="AJ165" s="257"/>
    </row>
    <row r="166" spans="1:36" s="271" customFormat="1" ht="15.6" customHeight="1" x14ac:dyDescent="0.25">
      <c r="A166" s="270"/>
      <c r="B166" s="272"/>
      <c r="C166" s="272"/>
      <c r="D166" s="272"/>
      <c r="E166" s="24"/>
      <c r="F166" s="272"/>
      <c r="G166" s="272"/>
      <c r="H166" s="273"/>
      <c r="I166" s="272"/>
      <c r="J166" s="272"/>
      <c r="K166" s="274"/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57"/>
      <c r="AE166" s="257"/>
      <c r="AF166" s="257"/>
      <c r="AG166" s="257"/>
      <c r="AH166" s="257"/>
      <c r="AI166" s="257"/>
      <c r="AJ166" s="257"/>
    </row>
    <row r="167" spans="1:36" s="271" customFormat="1" ht="15.6" customHeight="1" x14ac:dyDescent="0.25">
      <c r="A167" s="270"/>
      <c r="B167" s="272"/>
      <c r="C167" s="272"/>
      <c r="D167" s="272"/>
      <c r="E167" s="24"/>
      <c r="F167" s="272"/>
      <c r="G167" s="272"/>
      <c r="H167" s="273"/>
      <c r="I167" s="272"/>
      <c r="J167" s="272"/>
      <c r="K167" s="274"/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57"/>
      <c r="AE167" s="257"/>
      <c r="AF167" s="257"/>
      <c r="AG167" s="257"/>
      <c r="AH167" s="257"/>
      <c r="AI167" s="257"/>
      <c r="AJ167" s="257"/>
    </row>
    <row r="168" spans="1:36" s="271" customFormat="1" ht="15.6" customHeight="1" x14ac:dyDescent="0.25">
      <c r="A168" s="270"/>
      <c r="B168" s="272"/>
      <c r="C168" s="272"/>
      <c r="D168" s="272"/>
      <c r="E168" s="24"/>
      <c r="F168" s="272"/>
      <c r="G168" s="272"/>
      <c r="H168" s="273"/>
      <c r="I168" s="272"/>
      <c r="J168" s="272"/>
      <c r="K168" s="274"/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57"/>
      <c r="AE168" s="257"/>
      <c r="AF168" s="257"/>
      <c r="AG168" s="257"/>
      <c r="AH168" s="257"/>
      <c r="AI168" s="257"/>
      <c r="AJ168" s="257"/>
    </row>
    <row r="169" spans="1:36" s="271" customFormat="1" ht="15.6" customHeight="1" x14ac:dyDescent="0.25">
      <c r="A169" s="270"/>
      <c r="B169" s="272"/>
      <c r="C169" s="272"/>
      <c r="D169" s="272"/>
      <c r="E169" s="24"/>
      <c r="F169" s="272"/>
      <c r="G169" s="272"/>
      <c r="H169" s="273"/>
      <c r="I169" s="272"/>
      <c r="J169" s="272"/>
      <c r="K169" s="274"/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57"/>
      <c r="AE169" s="257"/>
      <c r="AF169" s="257"/>
      <c r="AG169" s="257"/>
      <c r="AH169" s="257"/>
      <c r="AI169" s="257"/>
      <c r="AJ169" s="257"/>
    </row>
    <row r="170" spans="1:36" s="271" customFormat="1" ht="15.6" customHeight="1" x14ac:dyDescent="0.25">
      <c r="A170" s="270"/>
      <c r="B170" s="272"/>
      <c r="C170" s="272"/>
      <c r="D170" s="272"/>
      <c r="E170" s="24"/>
      <c r="F170" s="272"/>
      <c r="G170" s="272"/>
      <c r="H170" s="273"/>
      <c r="I170" s="272"/>
      <c r="J170" s="272"/>
      <c r="K170" s="274"/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57"/>
      <c r="AE170" s="257"/>
      <c r="AF170" s="257"/>
      <c r="AG170" s="257"/>
      <c r="AH170" s="257"/>
      <c r="AI170" s="257"/>
      <c r="AJ170" s="257"/>
    </row>
    <row r="171" spans="1:36" s="271" customFormat="1" ht="15.6" customHeight="1" x14ac:dyDescent="0.25">
      <c r="A171" s="270"/>
      <c r="B171" s="272"/>
      <c r="C171" s="272"/>
      <c r="D171" s="272"/>
      <c r="E171" s="24"/>
      <c r="F171" s="272"/>
      <c r="G171" s="272"/>
      <c r="H171" s="273"/>
      <c r="I171" s="272"/>
      <c r="J171" s="272"/>
      <c r="K171" s="274"/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57"/>
      <c r="AE171" s="257"/>
      <c r="AF171" s="257"/>
      <c r="AG171" s="257"/>
      <c r="AH171" s="257"/>
      <c r="AI171" s="257"/>
      <c r="AJ171" s="257"/>
    </row>
    <row r="172" spans="1:36" s="271" customFormat="1" ht="15.6" customHeight="1" x14ac:dyDescent="0.25">
      <c r="A172" s="270"/>
      <c r="B172" s="272"/>
      <c r="C172" s="272"/>
      <c r="D172" s="272"/>
      <c r="E172" s="24"/>
      <c r="F172" s="272"/>
      <c r="G172" s="272"/>
      <c r="H172" s="273"/>
      <c r="I172" s="272"/>
      <c r="J172" s="272"/>
      <c r="K172" s="274"/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57"/>
      <c r="AE172" s="257"/>
      <c r="AF172" s="257"/>
      <c r="AG172" s="257"/>
      <c r="AH172" s="257"/>
      <c r="AI172" s="257"/>
      <c r="AJ172" s="257"/>
    </row>
    <row r="173" spans="1:36" ht="15.6" customHeight="1" x14ac:dyDescent="0.25">
      <c r="AD173" s="257"/>
      <c r="AE173" s="257"/>
      <c r="AF173" s="257"/>
      <c r="AG173" s="257"/>
      <c r="AH173" s="257"/>
      <c r="AI173" s="257"/>
      <c r="AJ173" s="2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2022-12-14T17:50:14Z</dcterms:modified>
</cp:coreProperties>
</file>